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worksheets/sheet1.xml" ContentType="application/vnd.openxmlformats-officedocument.spreadsheetml.worksheet+xml"/>
  <Override PartName="/xl/drawings/drawing1.xml" ContentType="application/vnd.openxmlformats-officedocument.drawing+xml"/>
  <Override PartName="/xl/media/image.png" ContentType="image/jpeg"/>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Title" sheetId="1" r:id="rId1"/>
    <sheet name="GAAP  IS  by Quarter" sheetId="2" r:id="rId2"/>
    <sheet name="GAAP IS by Year" sheetId="3" r:id="rId3"/>
    <sheet name="Non-GAAP IS by Quarter" sheetId="4" r:id="rId4"/>
    <sheet name="Non-GAAP IS by Year" sheetId="5" r:id="rId5"/>
    <sheet name="Components of GAAP Exp. by QTR" sheetId="6" r:id="rId6"/>
    <sheet name="Components of GAAP Exp. by YR" sheetId="7" r:id="rId7"/>
    <sheet name="Non-GAAP Rec to GAAP by QTR" sheetId="8" r:id="rId8"/>
    <sheet name="Non-GAAP Rec to GAAP by QTR (Cn" sheetId="9" r:id="rId9"/>
    <sheet name="Non-GAAP Rec to GAAP by QTR (1)" sheetId="10" r:id="rId10"/>
    <sheet name="Non-GAAP Rec to GAAP by YR" sheetId="11" r:id="rId11"/>
    <sheet name="Non-GAAP Rec to GAAP by YR (Cnt" sheetId="12" r:id="rId12"/>
    <sheet name="Non-GAAP Rec to GAAP by YR ((1)" sheetId="13" r:id="rId13"/>
    <sheet name="FPAUM and AUM by Quarter - 2021" sheetId="14" r:id="rId14"/>
    <sheet name="FPAUM and AUM by Quarter - 2022" sheetId="15" r:id="rId15"/>
    <sheet name="FPAUM and AUM by Quarter - 2023" sheetId="16" r:id="rId16"/>
    <sheet name="FPAUM and AUM by Quarter - 2024" sheetId="17" r:id="rId17"/>
    <sheet name="FPAUM and AUM by Year" sheetId="18" r:id="rId18"/>
    <sheet name="Non-GAAP Financial Measures-Not" sheetId="19" r:id="rId19"/>
    <sheet name="Definitions" sheetId="20" r:id="rId20"/>
  </sheets>
  <definedNames/>
  <calcPr calcId="140000" concurrentCalc="false"/>
</workbook>
</file>

<file path=xl/sharedStrings.xml><?xml version="1.0" encoding="utf-8"?>
<sst xmlns="http://schemas.openxmlformats.org/spreadsheetml/2006/main" count="249" uniqueCount="249">
  <si>
    <t>GAAP Statements of Income (Loss) by Quarter (unaudited)</t>
  </si>
  <si>
    <t>$000, except per share amounts and where otherwise noted</t>
  </si>
  <si>
    <t>1Q’20</t>
  </si>
  <si>
    <t>2Q’20</t>
  </si>
  <si>
    <t>3Q’20</t>
  </si>
  <si>
    <t xml:space="preserve">4Q’20 </t>
  </si>
  <si>
    <t>1Q’21</t>
  </si>
  <si>
    <t>2Q’21</t>
  </si>
  <si>
    <t>3Q'21</t>
  </si>
  <si>
    <t>4Q’21</t>
  </si>
  <si>
    <t>1Q’22</t>
  </si>
  <si>
    <t>2Q’22</t>
  </si>
  <si>
    <t>3Q’22</t>
  </si>
  <si>
    <t>4Q’22</t>
  </si>
  <si>
    <t>1Q'23</t>
  </si>
  <si>
    <t>2Q'23</t>
  </si>
  <si>
    <t>3Q'23</t>
  </si>
  <si>
    <t>4Q'23</t>
  </si>
  <si>
    <t>1Q'24</t>
  </si>
  <si>
    <t>Revenues</t>
  </si>
  <si>
    <t>Management fees</t>
  </si>
  <si>
    <t>Incentive fees</t>
  </si>
  <si>
    <t>Other operating income</t>
  </si>
  <si>
    <t>Total operating revenues</t>
  </si>
  <si>
    <t>Expenses</t>
  </si>
  <si>
    <t>Employee compensation and benefits</t>
  </si>
  <si>
    <t>General, administrative and other</t>
  </si>
  <si>
    <t>Total operating expenses</t>
  </si>
  <si>
    <t>Operating income (loss)</t>
  </si>
  <si>
    <t>Investment income (loss)</t>
  </si>
  <si>
    <t>Interest expense</t>
  </si>
  <si>
    <t>Other income (expense)</t>
  </si>
  <si>
    <t>Change in fair value of warrant liabilities</t>
  </si>
  <si>
    <t>Net other income (expense)</t>
  </si>
  <si>
    <t>Income (loss) before income taxes</t>
  </si>
  <si>
    <t>Provision (benefit) for income taxes</t>
  </si>
  <si>
    <t>Net income (loss)</t>
  </si>
  <si>
    <t>Less: Net income attributable to redeemable noncontrolling interest</t>
  </si>
  <si>
    <t>Less: Net income (loss) attributable to noncontrolling interests in subsidiaries</t>
  </si>
  <si>
    <t>Less: Net income (loss) attributable to noncontrolling interests in GCMH</t>
  </si>
  <si>
    <t>Net income (loss) attributable to GCM Grosvenor Inc.</t>
  </si>
  <si>
    <t>Earnings (loss) per share of Class A common stock :</t>
  </si>
  <si>
    <t>Basic</t>
  </si>
  <si>
    <t>Diluted</t>
  </si>
  <si>
    <t>Weighted average shares of Class A common stock outstanding (000) :</t>
  </si>
  <si>
    <t>GAAP Statements of Income by Year (audited)</t>
  </si>
  <si>
    <t>2021</t>
  </si>
  <si>
    <t>2022</t>
  </si>
  <si>
    <t>2023</t>
  </si>
  <si>
    <t>Investment income</t>
  </si>
  <si>
    <t>Other income</t>
  </si>
  <si>
    <t>Provision for income taxes</t>
  </si>
  <si>
    <t>Less: Net income attributable to noncontrolling interests in subsidiaries</t>
  </si>
  <si>
    <t>Net income attributable to GCM Grosvenor Inc.</t>
  </si>
  <si>
    <r>
      <rPr>
        <b/>
        <color rgb="FF000000"/>
        <sz val="13"/>
        <rFont val="Helvetica_Neue_LT_W1G_55_Roman"/>
      </rPr>
      <t>Earnings (loss) per share of Class A common stock</t>
    </r>
    <r>
      <rPr>
        <b/>
        <color rgb="FF000000"/>
        <sz val="13"/>
        <rFont val="Helvetica_Neue_LT_W1G_55_Roman"/>
        <vertAlign val="superscript"/>
      </rPr>
      <t xml:space="preserve"> </t>
    </r>
    <r>
      <rPr>
        <b/>
        <color rgb="FF000000"/>
        <sz val="13"/>
        <rFont val="Helvetica_Neue_LT_W1G_55_Roman"/>
      </rPr>
      <t>:</t>
    </r>
  </si>
  <si>
    <r>
      <rPr>
        <b/>
        <color rgb="4887b2"/>
        <sz val="20"/>
        <rFont val="Helvetica Neue LT W 1 G 45 Lt"/>
      </rPr>
      <t>Summary of Non-GAAP Financial Measures by Quarter</t>
    </r>
    <r>
      <rPr>
        <b/>
        <color rgb="4887b2"/>
        <sz val="20"/>
        <rFont val="Helvetica Neue LT W 1 G 45 Lt"/>
        <vertAlign val="superscript"/>
      </rPr>
      <t>1</t>
    </r>
    <r>
      <rPr>
        <b/>
        <color rgb="4887b2"/>
        <sz val="20"/>
        <rFont val="Helvetica Neue LT W 1 G 45 Lt"/>
        <vertAlign val="superscript"/>
      </rPr>
      <t>,2</t>
    </r>
  </si>
  <si>
    <t>$000, except per share amount and where otherwise noted</t>
  </si>
  <si>
    <t>4Q’20</t>
  </si>
  <si>
    <t>2Q'21</t>
  </si>
  <si>
    <t>Adjusted EBITDA</t>
  </si>
  <si>
    <r>
      <rPr>
        <color rgb="FF000000"/>
        <sz val="13"/>
        <rFont val="Helvetica Neue LT W 1 G 45 Lt"/>
      </rPr>
      <t>Private markets strategies</t>
    </r>
    <r>
      <rPr>
        <color rgb="FF000000"/>
        <sz val="13"/>
        <rFont val="Helvetica Neue LT W 1 G 45 Lt"/>
        <vertAlign val="superscript"/>
      </rPr>
      <t>3</t>
    </r>
  </si>
  <si>
    <t>Absolute return strategies</t>
  </si>
  <si>
    <r>
      <rPr>
        <color rgb="FF000000"/>
        <sz val="13"/>
        <rFont val="Helvetica Neue LT W 1 G 45 Lt"/>
      </rPr>
      <t>Management fees, net</t>
    </r>
    <r>
      <rPr>
        <color rgb="FF000000"/>
        <sz val="13"/>
        <rFont val="Helvetica Neue LT W 1 G 45 Lt"/>
        <vertAlign val="superscript"/>
      </rPr>
      <t>4</t>
    </r>
  </si>
  <si>
    <t>Administrative fees and other operating income</t>
  </si>
  <si>
    <t>Fee-Related Revenue</t>
  </si>
  <si>
    <t>Less:</t>
  </si>
  <si>
    <r>
      <rPr>
        <color rgb="FF000000"/>
        <sz val="13"/>
        <rFont val="Helvetica Neue LT W 1 G 45 Lt"/>
      </rPr>
      <t>Cash-based employee compensation and benefits, net</t>
    </r>
    <r>
      <rPr>
        <color rgb="FF000000"/>
        <sz val="13"/>
        <rFont val="Helvetica Neue LT W 1 G 45 Lt"/>
        <vertAlign val="superscript"/>
      </rPr>
      <t>5</t>
    </r>
  </si>
  <si>
    <r>
      <rPr>
        <color rgb="FF000000"/>
        <sz val="13"/>
        <rFont val="Helvetica Neue LT W 1 G 45 Lt"/>
      </rPr>
      <t>General, administrative and other, net</t>
    </r>
    <r>
      <rPr>
        <color rgb="FF000000"/>
        <sz val="13"/>
        <rFont val="Helvetica Neue LT W 1 G 45 Lt"/>
        <vertAlign val="superscript"/>
      </rPr>
      <t>6</t>
    </r>
  </si>
  <si>
    <t>Fee-Related Earnings</t>
  </si>
  <si>
    <t>Incentive fees:</t>
  </si>
  <si>
    <t>Performance fees</t>
  </si>
  <si>
    <t>Carried interest</t>
  </si>
  <si>
    <t>Incentive fee related compensation and NCI:</t>
  </si>
  <si>
    <t>Cash-based incentive fee related compensation</t>
  </si>
  <si>
    <r>
      <rPr>
        <color rgb="FF000000"/>
        <sz val="13"/>
        <rFont val="Helvetica Neue LT W 1 G 45 Lt"/>
      </rPr>
      <t>Carried interest compensation, net</t>
    </r>
    <r>
      <rPr>
        <color rgb="FF000000"/>
        <sz val="13"/>
        <rFont val="Helvetica Neue LT W 1 G 45 Lt"/>
        <vertAlign val="superscript"/>
      </rPr>
      <t>7</t>
    </r>
  </si>
  <si>
    <t>Carried interest attributable to noncontrolling interests</t>
  </si>
  <si>
    <r>
      <rPr>
        <color rgb="FF000000"/>
        <sz val="13"/>
        <rFont val="Helvetica Neue LT W 1 G 45 Lt"/>
      </rPr>
      <t xml:space="preserve">Realized investment income, net of amount attributable to noncontrolling
</t>
    </r>
    <r>
      <rPr>
        <color rgb="FF000000"/>
        <sz val="13"/>
        <rFont val="Helvetica Neue LT W 1 G 45 Lt"/>
      </rPr>
      <t>interests in subsidiaries</t>
    </r>
    <r>
      <rPr>
        <color rgb="FF000000"/>
        <sz val="13"/>
        <rFont val="Helvetica Neue LT W 1 G 45 Lt"/>
        <vertAlign val="superscript"/>
      </rPr>
      <t>8</t>
    </r>
  </si>
  <si>
    <t>Interest income</t>
  </si>
  <si>
    <t>Other (income) expense</t>
  </si>
  <si>
    <t>Depreciation</t>
  </si>
  <si>
    <t>Adjusted Net Income Per Share</t>
  </si>
  <si>
    <t>Adjusted Pre-Tax Income</t>
  </si>
  <si>
    <r>
      <rPr>
        <color rgb="FF000000"/>
        <sz val="13"/>
        <rFont val="Helvetica Neue LT W 1 G 45 Lt"/>
      </rPr>
      <t>Adjusted income taxes</t>
    </r>
    <r>
      <rPr>
        <color rgb="FF000000"/>
        <sz val="13"/>
        <rFont val="Helvetica Neue LT W 1 G 45 Lt"/>
        <vertAlign val="superscript"/>
      </rPr>
      <t>9</t>
    </r>
  </si>
  <si>
    <t>Adjusted Net Income</t>
  </si>
  <si>
    <t>Adjusted shares outstanding (000)</t>
  </si>
  <si>
    <t>Adjusted Net Income Per Share - diluted</t>
  </si>
  <si>
    <r>
      <rPr>
        <color rgb="ffffff"/>
        <sz val="11"/>
        <rFont val="Helvetica Neue LT W 1 G 45 Lt"/>
      </rPr>
      <t>'</t>
    </r>
    <r>
      <rPr>
        <color rgb="FF000000"/>
        <sz val="11"/>
        <rFont val="Helvetica Neue LT W 1 G 45 Lt"/>
      </rPr>
      <t>1.     Adjusted EBITDA and Adjusted Net Income Per Share are Non-GAAP financial measures.  See Reconciliation of Non-GAAP Measures to GAAP slides for the reconciliations of our non-GAAP financial measures to the most comparable GAAP metric.</t>
    </r>
  </si>
  <si>
    <r>
      <rPr>
        <color rgb="ffffff"/>
        <sz val="11"/>
        <rFont val="Helvetica Neue LT W 1 G 45 Lt"/>
      </rPr>
      <t>'</t>
    </r>
    <r>
      <rPr>
        <color rgb="FF000000"/>
        <sz val="11"/>
        <rFont val="Helvetica Neue LT W 1 G 45 Lt"/>
      </rPr>
      <t>2-</t>
    </r>
    <r>
      <rPr>
        <color rgb="FF000000"/>
        <sz val="11"/>
        <rFont val="Helvetica Neue LT W 1 G 45 Lt"/>
      </rPr>
      <t>9</t>
    </r>
    <r>
      <rPr>
        <color rgb="FF000000"/>
        <sz val="11"/>
        <rFont val="Helvetica Neue LT W 1 G 45 Lt"/>
      </rPr>
      <t>. See Non-GAAP Financial Measure - Notes for definitions of these metrics.</t>
    </r>
  </si>
  <si>
    <r>
      <rPr>
        <b/>
        <color rgb="4887b2"/>
        <sz val="20"/>
        <rFont val="Helvetica Neue LT W 1 G 45 Lt"/>
      </rPr>
      <t>Summary of Non-GAAP Financial Measures by Year</t>
    </r>
    <r>
      <rPr>
        <b/>
        <color rgb="4887b2"/>
        <sz val="20"/>
        <rFont val="Helvetica Neue LT W 1 G 45 Lt"/>
        <vertAlign val="superscript"/>
      </rPr>
      <t>1</t>
    </r>
    <r>
      <rPr>
        <b/>
        <color rgb="4887b2"/>
        <sz val="20"/>
        <rFont val="Helvetica Neue LT W 1 G 45 Lt"/>
        <vertAlign val="superscript"/>
      </rPr>
      <t>,2</t>
    </r>
  </si>
  <si>
    <r>
      <rPr>
        <color rgb="FF000000"/>
        <sz val="13"/>
        <rFont val="Helvetica Neue LT W 1 G 45 Lt"/>
      </rPr>
      <t>Private markets strategies</t>
    </r>
    <r>
      <rPr>
        <color rgb="FF000000"/>
        <sz val="13"/>
        <rFont val="Helvetica Neue LT W 1 G 45 Lt"/>
        <vertAlign val="superscript"/>
      </rPr>
      <t>3</t>
    </r>
  </si>
  <si>
    <r>
      <rPr>
        <color rgb="FF000000"/>
        <sz val="13"/>
        <rFont val="Helvetica Neue LT W 1 G 45 Lt"/>
      </rPr>
      <t>Management fees, net</t>
    </r>
    <r>
      <rPr>
        <color rgb="FF000000"/>
        <sz val="13"/>
        <rFont val="Helvetica Neue LT W 1 G 45 Lt"/>
        <vertAlign val="superscript"/>
      </rPr>
      <t>4</t>
    </r>
  </si>
  <si>
    <r>
      <rPr>
        <color rgb="FF000000"/>
        <sz val="13"/>
        <rFont val="Helvetica Neue LT W 1 G 45 Lt"/>
      </rPr>
      <t>Cash-based employee compensation and benefits, net</t>
    </r>
    <r>
      <rPr>
        <color rgb="FF000000"/>
        <sz val="13"/>
        <rFont val="Helvetica Neue LT W 1 G 45 Lt"/>
        <vertAlign val="superscript"/>
      </rPr>
      <t>5</t>
    </r>
  </si>
  <si>
    <r>
      <rPr>
        <color rgb="FF000000"/>
        <sz val="13"/>
        <rFont val="Helvetica Neue LT W 1 G 45 Lt"/>
      </rPr>
      <t>General, administrative and other, net</t>
    </r>
    <r>
      <rPr>
        <color rgb="FF000000"/>
        <sz val="13"/>
        <rFont val="Helvetica Neue LT W 1 G 45 Lt"/>
        <vertAlign val="superscript"/>
      </rPr>
      <t>6</t>
    </r>
  </si>
  <si>
    <r>
      <rPr>
        <color rgb="FF000000"/>
        <sz val="13"/>
        <rFont val="Helvetica Neue LT W 1 G 45 Lt"/>
      </rPr>
      <t>Carried interest compensation, net</t>
    </r>
    <r>
      <rPr>
        <color rgb="FF000000"/>
        <sz val="13"/>
        <rFont val="Helvetica Neue LT W 1 G 45 Lt"/>
        <vertAlign val="superscript"/>
      </rPr>
      <t>7</t>
    </r>
  </si>
  <si>
    <t xml:space="preserve">    </t>
  </si>
  <si>
    <r>
      <rPr>
        <color rgb="FF000000"/>
        <sz val="13"/>
        <rFont val="Helvetica Neue LT W 1 G 45 Lt"/>
      </rPr>
      <t>Realized investment income, net of amount attributable to noncontrolling interests in subsidiaries</t>
    </r>
    <r>
      <rPr>
        <color rgb="FF000000"/>
        <sz val="13"/>
        <rFont val="Helvetica Neue LT W 1 G 45 Lt"/>
        <vertAlign val="superscript"/>
      </rPr>
      <t>8</t>
    </r>
  </si>
  <si>
    <t xml:space="preserve">Adjusted Net Income Per Share </t>
  </si>
  <si>
    <t>Components of GAAP Expenses by Quarter</t>
  </si>
  <si>
    <t>$000</t>
  </si>
  <si>
    <t>Components of GAAP Employee Compensation and Benefits</t>
  </si>
  <si>
    <t>Partnership interest-based compensation</t>
  </si>
  <si>
    <t>Equity-based compensation</t>
  </si>
  <si>
    <t>Severance</t>
  </si>
  <si>
    <t>Other non-cash compensation</t>
  </si>
  <si>
    <t>Non-cash carried interest compensation</t>
  </si>
  <si>
    <t>GAAP Employee Compensation and Benefits</t>
  </si>
  <si>
    <t>5, 7. See Non-GAAP Financial Measure - Notes for definitions of these metrics.</t>
  </si>
  <si>
    <t>Components of GAAP Expenses by Year</t>
  </si>
  <si>
    <t>Reconciliation of Non-GAAP Measures to GAAP by Quarter</t>
  </si>
  <si>
    <t>Net Incentive Fees Attributable to GCM Grosvenor</t>
  </si>
  <si>
    <t>Less incentive fees contractually owed to others:</t>
  </si>
  <si>
    <t>Cash carried interest compensation</t>
  </si>
  <si>
    <t>Carried interest attributable to redeemable noncontrolling interest holder</t>
  </si>
  <si>
    <t>Carried interest attributable to other noncontrolling interest holders</t>
  </si>
  <si>
    <r>
      <rPr>
        <b/>
        <color rgb="FF000000"/>
        <sz val="13"/>
        <rFont val="Helvetica_Neue_LT_W1G_55_Roman"/>
      </rPr>
      <t>Firm share of incentive fees</t>
    </r>
    <r>
      <rPr>
        <b/>
        <color rgb="FF000000"/>
        <sz val="13"/>
        <rFont val="Helvetica_Neue_LT_W1G_55_Roman"/>
        <vertAlign val="superscript"/>
      </rPr>
      <t>10</t>
    </r>
  </si>
  <si>
    <t>Less: Cash-based incentive fee related compensation</t>
  </si>
  <si>
    <t>10. Firm share represents net of contractual obligations but before discretionary cash based incentive compensation.</t>
  </si>
  <si>
    <t>Reconciliation of Non-GAAP Measures to GAAP by Quarter (continued)</t>
  </si>
  <si>
    <t>Adjusted Pre-Tax Income &amp; Adjusted Net Income</t>
  </si>
  <si>
    <t>Plus:</t>
  </si>
  <si>
    <t>Net income (loss) attributable to noncontrolling interests in GCMH</t>
  </si>
  <si>
    <t>Change in fair value of derivatives</t>
  </si>
  <si>
    <t>Amortization expense</t>
  </si>
  <si>
    <r>
      <rPr>
        <color rgb="FF000000"/>
        <sz val="13"/>
        <rFont val="Helvetica Neue LT W 1 G 45 Lt"/>
      </rPr>
      <t>Transaction expenses</t>
    </r>
    <r>
      <rPr>
        <color rgb="FF000000"/>
        <sz val="13"/>
        <rFont val="Helvetica Neue LT W 1 G 45 Lt"/>
        <vertAlign val="superscript"/>
      </rPr>
      <t>1</t>
    </r>
  </si>
  <si>
    <t>Loss on extinguishment of debt</t>
  </si>
  <si>
    <r>
      <rPr>
        <color rgb="FF000000"/>
        <sz val="13"/>
        <rFont val="Helvetica Neue LT W 1 G 45 Lt"/>
      </rPr>
      <t>Changes in tax receivable agreement liability and other</t>
    </r>
    <r>
      <rPr>
        <color rgb="FF000000"/>
        <sz val="13"/>
        <rFont val="Helvetica Neue LT W 1 G 45 Lt"/>
        <vertAlign val="superscript"/>
      </rPr>
      <t>2</t>
    </r>
  </si>
  <si>
    <t>Unrealized investment (income) loss, net of noncontrolling interests</t>
  </si>
  <si>
    <r>
      <rPr>
        <color rgb="FF000000"/>
        <sz val="13"/>
        <rFont val="Helvetica Neue LT W 1 G 45 Lt"/>
      </rPr>
      <t>Adjusted income taxes</t>
    </r>
    <r>
      <rPr>
        <color rgb="FF000000"/>
        <sz val="13"/>
        <rFont val="Helvetica Neue LT W 1 G 45 Lt"/>
        <vertAlign val="superscript"/>
      </rPr>
      <t>3</t>
    </r>
  </si>
  <si>
    <t>Depreciation expense</t>
  </si>
  <si>
    <r>
      <rPr>
        <color rgb="ffffff"/>
        <sz val="11"/>
        <rFont val="Helvetica Neue LT W 1 G 45 Lt"/>
      </rPr>
      <t>'</t>
    </r>
    <r>
      <rPr>
        <color rgb="FF000000"/>
        <sz val="11"/>
        <rFont val="Helvetica Neue LT W 1 G 45 Lt"/>
      </rPr>
      <t xml:space="preserve">1. </t>
    </r>
    <r>
      <rPr>
        <color rgb="FF000000"/>
        <sz val="11"/>
        <rFont val="Helvetica Neue LT W 1 G 45 Lt"/>
      </rPr>
      <t xml:space="preserve">Represents </t>
    </r>
    <r>
      <rPr>
        <color rgb="FF000000"/>
        <sz val="11"/>
        <rFont val="Helvetica Neue LT W 1 G 45 Lt"/>
      </rPr>
      <t>2021 expenses related to a debt offering, other contemplated corporate transactions, and other public company transition expenses; and 2022</t>
    </r>
    <r>
      <rPr>
        <color rgb="FF000000"/>
        <sz val="11"/>
        <rFont val="Helvetica Neue LT W 1 G 45 Lt"/>
      </rPr>
      <t>,</t>
    </r>
    <r>
      <rPr>
        <color rgb="FF000000"/>
        <sz val="11"/>
        <rFont val="Helvetica Neue LT W 1 G 45 Lt"/>
      </rPr>
      <t xml:space="preserve"> 2023</t>
    </r>
    <r>
      <rPr>
        <color rgb="FF000000"/>
        <sz val="11"/>
        <rFont val="Helvetica Neue LT W 1 G 45 Lt"/>
      </rPr>
      <t>, and 2024</t>
    </r>
    <r>
      <rPr>
        <color rgb="FF000000"/>
        <sz val="11"/>
        <rFont val="Helvetica Neue LT W 1 G 45 Lt"/>
      </rPr>
      <t xml:space="preserve"> expenses related to contemplated corporate transactions.</t>
    </r>
  </si>
  <si>
    <r>
      <rPr>
        <color rgb="FF000000"/>
        <sz val="11"/>
        <rFont val="Helvetica Neue LT W 1 G 45 Lt"/>
      </rPr>
      <t xml:space="preserve"> 2. For the three months ended September 30, 2021, includes $1.3 million that was recognized as other income related to the disgorgement of statutory short-swing “profits” from a holder of our Class A common stock. For the three months ended </t>
    </r>
    <r>
      <rPr>
        <color rgb="FF000000"/>
        <sz val="11"/>
        <rFont val="Helvetica Neue LT W 1 G 45 Lt"/>
      </rPr>
      <t>March</t>
    </r>
    <r>
      <rPr>
        <color rgb="FF000000"/>
        <sz val="11"/>
        <rFont val="Helvetica Neue LT W 1 G 45 Lt"/>
      </rPr>
      <t xml:space="preserve"> 31, 202</t>
    </r>
    <r>
      <rPr>
        <color rgb="FF000000"/>
        <sz val="11"/>
        <rFont val="Helvetica Neue LT W 1 G 45 Lt"/>
      </rPr>
      <t>4</t>
    </r>
    <r>
      <rPr>
        <color rgb="FF000000"/>
        <sz val="11"/>
        <rFont val="Helvetica Neue LT W 1 G 45 Lt"/>
      </rPr>
      <t>,</t>
    </r>
    <r>
      <rPr>
        <color rgb="FF000000"/>
        <sz val="11"/>
        <rFont val="Helvetica Neue LT W 1 G 45 Lt"/>
      </rPr>
      <t xml:space="preserve"> </t>
    </r>
    <r>
      <rPr>
        <color rgb="FF000000"/>
        <sz val="11"/>
        <rFont val="Helvetica Neue LT W 1 G 45 Lt"/>
      </rPr>
      <t>December 31</t>
    </r>
    <r>
      <rPr>
        <color rgb="FF000000"/>
        <sz val="11"/>
        <rFont val="Helvetica Neue LT W 1 G 45 Lt"/>
      </rPr>
      <t>,</t>
    </r>
    <r>
      <rPr>
        <color rgb="FF000000"/>
        <sz val="11"/>
        <rFont val="Helvetica Neue LT W 1 G 45 Lt"/>
      </rPr>
      <t xml:space="preserve"> 2023,</t>
    </r>
    <r>
      <rPr>
        <color rgb="FF000000"/>
        <sz val="11"/>
        <rFont val="Helvetica Neue LT W 1 G 45 Lt"/>
      </rPr>
      <t xml:space="preserve"> and September 30, 2023</t>
    </r>
    <r>
      <rPr>
        <color rgb="FF000000"/>
        <sz val="11"/>
        <rFont val="Helvetica Neue LT W 1 G 45 Lt"/>
      </rPr>
      <t xml:space="preserve"> includes </t>
    </r>
    <r>
      <rPr>
        <color rgb="FF000000"/>
        <sz val="11"/>
        <rFont val="Helvetica Neue LT W 1 G 45 Lt"/>
      </rPr>
      <t>$0.</t>
    </r>
    <r>
      <rPr>
        <color rgb="FF000000"/>
        <sz val="11"/>
        <rFont val="Helvetica Neue LT W 1 G 45 Lt"/>
      </rPr>
      <t>9</t>
    </r>
    <r>
      <rPr>
        <color rgb="FF000000"/>
        <sz val="11"/>
        <rFont val="Helvetica Neue LT W 1 G 45 Lt"/>
      </rPr>
      <t xml:space="preserve"> million</t>
    </r>
    <r>
      <rPr>
        <color rgb="FF000000"/>
        <sz val="11"/>
        <rFont val="Helvetica Neue LT W 1 G 45 Lt"/>
      </rPr>
      <t>,</t>
    </r>
    <r>
      <rPr>
        <color rgb="FF000000"/>
        <sz val="11"/>
        <rFont val="Helvetica Neue LT W 1 G 45 Lt"/>
      </rPr>
      <t xml:space="preserve"> </t>
    </r>
    <r>
      <rPr>
        <color rgb="FF000000"/>
        <sz val="11"/>
        <rFont val="Helvetica Neue LT W 1 G 45 Lt"/>
      </rPr>
      <t>$</t>
    </r>
    <r>
      <rPr>
        <color rgb="FF000000"/>
        <sz val="11"/>
        <rFont val="Helvetica Neue LT W 1 G 45 Lt"/>
      </rPr>
      <t>0.9 million</t>
    </r>
    <r>
      <rPr>
        <color rgb="FF000000"/>
        <sz val="11"/>
        <rFont val="Helvetica Neue LT W 1 G 45 Lt"/>
      </rPr>
      <t>,</t>
    </r>
    <r>
      <rPr>
        <color rgb="FF000000"/>
        <sz val="11"/>
        <rFont val="Helvetica Neue LT W 1 G 45 Lt"/>
      </rPr>
      <t xml:space="preserve"> and $0.3 million,</t>
    </r>
    <r>
      <rPr>
        <color rgb="FF000000"/>
        <sz val="11"/>
        <rFont val="Helvetica Neue LT W 1 G 45 Lt"/>
      </rPr>
      <t xml:space="preserve"> respectively,</t>
    </r>
    <r>
      <rPr>
        <color rgb="FF000000"/>
        <sz val="11"/>
        <rFont val="Helvetica Neue LT W 1 G 45 Lt"/>
      </rPr>
      <t xml:space="preserve"> of </t>
    </r>
    <r>
      <rPr>
        <color rgb="FF000000"/>
        <sz val="11"/>
        <rFont val="Helvetica Neue LT W 1 G 45 Lt"/>
      </rPr>
      <t>office relocation costs.</t>
    </r>
  </si>
  <si>
    <r>
      <rPr>
        <color rgb="FF000000"/>
        <sz val="11"/>
        <rFont val="Helvetica Neue LT W 1 G 45 Lt"/>
      </rPr>
      <t xml:space="preserve"> </t>
    </r>
    <r>
      <rPr>
        <color rgb="FF000000"/>
        <sz val="11"/>
        <rFont val="Helvetica Neue LT W 1 G 45 Lt"/>
      </rPr>
      <t xml:space="preserve">3. </t>
    </r>
    <r>
      <rPr>
        <color rgb="FF000000"/>
        <sz val="11"/>
        <rFont val="Helvetica Neue LT W 1 G 45 Lt"/>
      </rPr>
      <t>R</t>
    </r>
    <r>
      <rPr>
        <color rgb="FF000000"/>
        <sz val="11"/>
        <rFont val="Helvetica Neue LT W 1 G 45 Lt"/>
      </rPr>
      <t xml:space="preserve">epresents corporate income taxes at a blended statutory effective tax rates of </t>
    </r>
    <r>
      <rPr>
        <color rgb="FF000000"/>
        <sz val="11"/>
        <rFont val="Helvetica Neue LT W 1 G 45 Lt"/>
      </rPr>
      <t>24.7%</t>
    </r>
    <r>
      <rPr>
        <color rgb="FF000000"/>
        <sz val="11"/>
        <rFont val="Helvetica Neue LT W 1 G 45 Lt"/>
      </rPr>
      <t>, applied to Adjusted Pre-Tax</t>
    </r>
    <r>
      <rPr>
        <color rgb="FF000000"/>
        <sz val="11"/>
        <rFont val="Helvetica Neue LT W 1 G 45 Lt"/>
      </rPr>
      <t xml:space="preserve"> </t>
    </r>
    <r>
      <rPr>
        <color rgb="FF000000"/>
        <sz val="11"/>
        <rFont val="Helvetica Neue LT W 1 G 45 Lt"/>
      </rPr>
      <t xml:space="preserve">Income for the three months ended </t>
    </r>
    <r>
      <rPr>
        <color rgb="FF000000"/>
        <sz val="11"/>
        <rFont val="Helvetica Neue LT W 1 G 45 Lt"/>
      </rPr>
      <t>March 31, 2024</t>
    </r>
    <r>
      <rPr>
        <color rgb="FF000000"/>
        <sz val="11"/>
        <rFont val="Helvetica Neue LT W 1 G 45 Lt"/>
      </rPr>
      <t xml:space="preserve"> and</t>
    </r>
    <r>
      <rPr>
        <color rgb="FF000000"/>
        <sz val="11"/>
        <rFont val="Helvetica Neue LT W 1 G 45 Lt"/>
      </rPr>
      <t xml:space="preserve"> for the year ended December 31, 2023</t>
    </r>
    <r>
      <rPr>
        <color rgb="FF000000"/>
        <sz val="11"/>
        <rFont val="Helvetica Neue LT W 1 G 45 Lt"/>
      </rPr>
      <t xml:space="preserve">, 24.2% for the year ended 2022, and 24.5% for the year ended 2021, respectively. The rate was adjusted from 25.0% to 24.5% in Q4 2021, </t>
    </r>
    <r>
      <rPr>
        <color rgb="FF000000"/>
        <sz val="11"/>
        <rFont val="Helvetica Neue LT W 1 G 45 Lt"/>
      </rPr>
      <t>24.5%</t>
    </r>
    <r>
      <rPr>
        <color rgb="FF000000"/>
        <sz val="11"/>
        <rFont val="Helvetica Neue LT W 1 G 45 Lt"/>
      </rPr>
      <t xml:space="preserve"> to </t>
    </r>
    <r>
      <rPr>
        <color rgb="FF000000"/>
        <sz val="11"/>
        <rFont val="Helvetica Neue LT W 1 G 45 Lt"/>
      </rPr>
      <t>24.2%</t>
    </r>
    <r>
      <rPr>
        <color rgb="FF000000"/>
        <sz val="11"/>
        <rFont val="Helvetica Neue LT W 1 G 45 Lt"/>
      </rPr>
      <t xml:space="preserve"> in Q</t>
    </r>
    <r>
      <rPr>
        <color rgb="FF000000"/>
        <sz val="11"/>
        <rFont val="Helvetica Neue LT W 1 G 45 Lt"/>
      </rPr>
      <t xml:space="preserve">4 2022 and from 24.2% to 24.7% in Q4 2023. </t>
    </r>
    <r>
      <rPr>
        <color rgb="FF000000"/>
        <sz val="11"/>
        <rFont val="Helvetica Neue LT W 1 G 45 Lt"/>
      </rPr>
      <t>The</t>
    </r>
    <r>
      <rPr>
        <color rgb="FF000000"/>
        <sz val="11"/>
        <rFont val="Helvetica Neue LT W 1 G 45 Lt"/>
      </rPr>
      <t xml:space="preserve"> 24.7%</t>
    </r>
    <r>
      <rPr>
        <color rgb="FF000000"/>
        <sz val="11"/>
        <rFont val="Helvetica Neue LT W 1 G 45 Lt"/>
      </rPr>
      <t>,</t>
    </r>
    <r>
      <rPr>
        <color rgb="FF000000"/>
        <sz val="11"/>
        <rFont val="Helvetica Neue LT W 1 G 45 Lt"/>
      </rPr>
      <t xml:space="preserve"> 24.2%</t>
    </r>
    <r>
      <rPr>
        <color rgb="FF000000"/>
        <sz val="11"/>
        <rFont val="Helvetica Neue LT W 1 G 45 Lt"/>
      </rPr>
      <t xml:space="preserve"> and 24.5%</t>
    </r>
    <r>
      <rPr>
        <color rgb="FF000000"/>
        <sz val="11"/>
        <rFont val="Helvetica Neue LT W 1 G 45 Lt"/>
      </rPr>
      <t xml:space="preserve"> are based on a federal statutory rate of 21.0% and a combined state, local and foreign rate net of federal benefits of</t>
    </r>
    <r>
      <rPr>
        <color rgb="FF000000"/>
        <sz val="9"/>
        <rFont val="Times New Roman"/>
      </rPr>
      <t xml:space="preserve"> </t>
    </r>
    <r>
      <rPr>
        <color rgb="FF000000"/>
        <sz val="11"/>
        <rFont val="Helvetica Neue LT W 1 G 45 Lt"/>
      </rPr>
      <t>3.7%, 3.2% and 3.5%,</t>
    </r>
    <r>
      <rPr>
        <color rgb="FF000000"/>
        <sz val="16"/>
        <rFont val="Helvetica Neue LT W 1 G 45 Lt"/>
      </rPr>
      <t xml:space="preserve"> </t>
    </r>
    <r>
      <rPr>
        <color rgb="FF000000"/>
        <sz val="11"/>
        <rFont val="Helvetica Neue LT W 1 G 45 Lt"/>
      </rPr>
      <t xml:space="preserve">respectively.
</t>
    </r>
    <r>
      <rPr>
        <color rgb="FF000000"/>
        <sz val="11"/>
        <rFont val="Helvetica Neue LT W 1 G 45 Lt"/>
      </rPr>
      <t/>
    </r>
  </si>
  <si>
    <t>Other non-operating (income) expense</t>
  </si>
  <si>
    <r>
      <rPr>
        <color rgb="FF000000"/>
        <sz val="13"/>
        <rFont val="Helvetica Neue LT W 1 G 45 Lt"/>
      </rPr>
      <t xml:space="preserve">       Realized investment income, net of amount attributable to 
</t>
    </r>
    <r>
      <rPr>
        <color rgb="FF000000"/>
        <sz val="13"/>
        <rFont val="Helvetica Neue LT W 1 G 45 Lt"/>
      </rPr>
      <t xml:space="preserve">       noncontrolling interests in subsidiaries</t>
    </r>
    <r>
      <rPr>
        <color rgb="FF000000"/>
        <sz val="13"/>
        <rFont val="Helvetica Neue LT W 1 G 45 Lt"/>
        <vertAlign val="superscript"/>
      </rPr>
      <t>1</t>
    </r>
  </si>
  <si>
    <t>Incentive fee-related compensation</t>
  </si>
  <si>
    <t>Total Operating Revenues</t>
  </si>
  <si>
    <t>Fund reimbursement revenue</t>
  </si>
  <si>
    <r>
      <rPr>
        <color rgb="FF000000"/>
        <sz val="11"/>
        <rFont val="Helvetica Neue LT W 1 G 45 Lt"/>
      </rPr>
      <t xml:space="preserve"> 1. </t>
    </r>
    <r>
      <rPr>
        <color rgb="242424"/>
        <sz val="11"/>
        <rFont val="Helvetica Neue LT W 1 G 45 Lt"/>
      </rPr>
      <t xml:space="preserve">Investment income or loss is generally realized when the Company redeems all or a portion of its investment or when the Company receives or is due cash, such as a from dividends or distributions. </t>
    </r>
    <r>
      <rPr>
        <color rgb="FF000000"/>
        <sz val="11"/>
        <rFont val="Helvetica Neue LT W 1 G 45 Lt"/>
      </rPr>
      <t xml:space="preserve">Amounts were </t>
    </r>
    <r>
      <rPr>
        <i/>
        <color rgb="FF000000"/>
        <sz val="11"/>
        <rFont val="Helvetica Neue LT W 1 G 45 Lt"/>
      </rPr>
      <t xml:space="preserve">de minimis </t>
    </r>
    <r>
      <rPr>
        <color rgb="FF000000"/>
        <sz val="11"/>
        <rFont val="Helvetica Neue LT W 1 G 45 Lt"/>
      </rPr>
      <t>for periods prior to the Mosaic repurchase on July 2, 2021.</t>
    </r>
  </si>
  <si>
    <t>Reconciliation of Non-GAAP Measures to GAAP by Year</t>
  </si>
  <si>
    <t>Reconciliation of Non-GAAP Measures to GAAP by Year (continued)</t>
  </si>
  <si>
    <t>Unrealized investment income, net of noncontrolling interests</t>
  </si>
  <si>
    <r>
      <rPr>
        <color rgb="ffffff"/>
        <sz val="11"/>
        <rFont val="Helvetica Neue LT W 1 G 45 Lt"/>
      </rPr>
      <t>'</t>
    </r>
    <r>
      <rPr>
        <color rgb="FF000000"/>
        <sz val="11"/>
        <rFont val="Helvetica Neue LT W 1 G 45 Lt"/>
      </rPr>
      <t xml:space="preserve">1. </t>
    </r>
    <r>
      <rPr>
        <color rgb="FF000000"/>
        <sz val="11"/>
        <rFont val="Helvetica Neue LT W 1 G 45 Lt"/>
      </rPr>
      <t xml:space="preserve">Represents expenses incurred in </t>
    </r>
    <r>
      <rPr>
        <color rgb="FF000000"/>
        <sz val="11"/>
        <rFont val="Helvetica Neue LT W 1 G 45 Lt"/>
      </rPr>
      <t>2021 expenses related to a debt offering, other contemplated corporate transactions, and other public company transition expenses, and 2022 and 2023 expenses related to contemplated corporate transactions.</t>
    </r>
  </si>
  <si>
    <r>
      <rPr>
        <color rgb="ffffff"/>
        <sz val="11"/>
        <rFont val="Helvetica Neue LT W 1 G 45 Lt"/>
      </rPr>
      <t>'</t>
    </r>
    <r>
      <rPr>
        <color rgb="FF000000"/>
        <sz val="11"/>
        <rFont val="Helvetica Neue LT W 1 G 45 Lt"/>
      </rPr>
      <t xml:space="preserve">2. For 2021, includes $1.3 million that was recognized as other income related to the disgorgement of statutory short-swing “profits” from a holder of our Class A common stock. For the </t>
    </r>
    <r>
      <rPr>
        <color rgb="FF000000"/>
        <sz val="11"/>
        <rFont val="Helvetica Neue LT W 1 G 45 Lt"/>
      </rPr>
      <t>year ended</t>
    </r>
    <r>
      <rPr>
        <color rgb="FF000000"/>
        <sz val="11"/>
        <rFont val="Helvetica Neue LT W 1 G 45 Lt"/>
      </rPr>
      <t xml:space="preserve"> December 31, 2023, includes $1.2 million of</t>
    </r>
    <r>
      <rPr>
        <color rgb="FF000000"/>
        <sz val="11"/>
        <rFont val="Helvetica Neue LT W 1 G 45 Lt"/>
      </rPr>
      <t xml:space="preserve"> office relocation costs.</t>
    </r>
  </si>
  <si>
    <r>
      <rPr>
        <color rgb="FF000000"/>
        <sz val="11"/>
        <rFont val="Helvetica Neue LT W 1 G 45 Lt"/>
      </rPr>
      <t xml:space="preserve"> 3. Represents corporate income taxes at a blended statutory effective tax rates of 24.7%, 24.2% and 24.5% applied to Adjusted Pre-Tax Income for the years ended December 31, 2023, 2022 and 2021, respectively.  The 24.7%, 24.2% and 24.5% are based on a federal statutory rate of 21.0% and a combined state, local and foreign rate net of federal benefits of 3.7%, 3.2% and 3.5%, respectively.
</t>
    </r>
    <r>
      <rPr>
        <color rgb="FF000000"/>
        <sz val="11"/>
        <rFont val="Helvetica Neue LT W 1 G 45 Lt"/>
      </rPr>
      <t xml:space="preserve">      </t>
    </r>
  </si>
  <si>
    <t>Other non-operating income</t>
  </si>
  <si>
    <r>
      <rPr>
        <color rgb="FF000000"/>
        <sz val="13"/>
        <rFont val="Helvetica Neue LT W 1 G 45 Lt"/>
      </rPr>
      <t>Realized investment income, net of amount attributable to noncontrolling interests in subsidiaries</t>
    </r>
    <r>
      <rPr>
        <color rgb="FF000000"/>
        <sz val="13"/>
        <rFont val="Helvetica Neue LT W 1 G 45 Lt"/>
        <vertAlign val="superscript"/>
      </rPr>
      <t>1</t>
    </r>
  </si>
  <si>
    <r>
      <rPr>
        <color rgb="FF000000"/>
        <sz val="11"/>
        <rFont val="Helvetica Neue LT W 1 G 45 Lt"/>
      </rPr>
      <t xml:space="preserve"> 1. </t>
    </r>
    <r>
      <rPr>
        <color rgb="242424"/>
        <sz val="11"/>
        <rFont val="Helvetica Neue LT W 1 G 45 Lt"/>
      </rPr>
      <t xml:space="preserve">Investment income or loss is generally realized when the Company redeems all or a portion of its investment or when the Company receives or is due cash, such as a from dividends or distributions. </t>
    </r>
    <r>
      <rPr>
        <color rgb="FF000000"/>
        <sz val="11"/>
        <rFont val="Helvetica Neue LT W 1 G 45 Lt"/>
      </rPr>
      <t>Amounts were</t>
    </r>
    <r>
      <rPr>
        <i/>
        <color rgb="FF000000"/>
        <sz val="11"/>
        <rFont val="Helvetica Neue LT W 1 G 45 Lt"/>
      </rPr>
      <t xml:space="preserve"> de minimis</t>
    </r>
    <r>
      <rPr>
        <i/>
        <color rgb="FF000000"/>
        <sz val="11"/>
        <rFont val="Helvetica Neue LT W 1 G 45 Lt"/>
      </rPr>
      <t xml:space="preserve"> </t>
    </r>
    <r>
      <rPr>
        <color rgb="FF000000"/>
        <sz val="11"/>
        <rFont val="Helvetica Neue LT W 1 G 45 Lt"/>
      </rPr>
      <t>for periods prior to the Mosaic repurchase on July 2, 2021.</t>
    </r>
  </si>
  <si>
    <t>FPAUM and AUM by Quarter - 2021</t>
  </si>
  <si>
    <t>$mm</t>
  </si>
  <si>
    <t>Private Markets Strategies FPAUM</t>
  </si>
  <si>
    <t>Absolute Return Strategies
FPAUM</t>
  </si>
  <si>
    <t>Total FPAUM</t>
  </si>
  <si>
    <t>Contracted Not Yet FPAUM</t>
  </si>
  <si>
    <t>Total AUM</t>
  </si>
  <si>
    <r>
      <rPr>
        <b/>
        <color rgb="0a4671"/>
        <sz val="13"/>
        <rFont val="Helvetica_Neue_LT_W1G_55_Roman"/>
      </rPr>
      <t>Quarter Ended March 31, 2021</t>
    </r>
  </si>
  <si>
    <t>Beginning of Period (January 1, 2021)</t>
  </si>
  <si>
    <t>$</t>
  </si>
  <si>
    <t>Contributions from CNYFPAUM</t>
  </si>
  <si>
    <t>Contributions from New Capital Raised</t>
  </si>
  <si>
    <t>Withdrawals</t>
  </si>
  <si>
    <t>Distributions</t>
  </si>
  <si>
    <t>Change in Market Value</t>
  </si>
  <si>
    <t>Foreign Exchange and Other</t>
  </si>
  <si>
    <t>End of Period Balance (March 31, 2021)</t>
  </si>
  <si>
    <r>
      <rPr>
        <b/>
        <color rgb="0a4671"/>
        <sz val="13"/>
        <rFont val="Helvetica_Neue_LT_W1G_55_Roman"/>
      </rPr>
      <t>Quarter Ended June 30, 2021</t>
    </r>
  </si>
  <si>
    <t>Beginning of Period (April 1, 2021)</t>
  </si>
  <si>
    <t>End of Period Balance (June 30, 2021)</t>
  </si>
  <si>
    <t>Quarter Ended September 30, 2021</t>
  </si>
  <si>
    <t>Beginning of Period (July 1, 2021)</t>
  </si>
  <si>
    <t>End of Period Balance (September 30, 2021)</t>
  </si>
  <si>
    <r>
      <rPr>
        <b/>
        <color rgb="0a4671"/>
        <sz val="13"/>
        <rFont val="Helvetica_Neue_LT_W1G_55_Roman"/>
      </rPr>
      <t>Quarter Ended December 31, 2021</t>
    </r>
  </si>
  <si>
    <t>Beginning of Period (October 1, 2021)</t>
  </si>
  <si>
    <t>End of Period Balance (December 31, 2021)</t>
  </si>
  <si>
    <t>FPAUM and AUM by Quarter - 2022</t>
  </si>
  <si>
    <r>
      <rPr>
        <b/>
        <color rgb="0a4671"/>
        <sz val="13"/>
        <rFont val="Helvetica_Neue_LT_W1G_55_Roman"/>
      </rPr>
      <t>Quarter Ended March 31, 2022</t>
    </r>
  </si>
  <si>
    <t>Beginning of Period (January 1, 2022)</t>
  </si>
  <si>
    <t>End of Period Balance (March 31, 2022)</t>
  </si>
  <si>
    <r>
      <rPr>
        <b/>
        <color rgb="0a4671"/>
        <sz val="13"/>
        <rFont val="Helvetica_Neue_LT_W1G_55_Roman"/>
      </rPr>
      <t>Quarter Ended June 30, 2022</t>
    </r>
  </si>
  <si>
    <t>Beginning of Period (April 1, 2022)</t>
  </si>
  <si>
    <t>End of Period Balance (June 30, 2022)</t>
  </si>
  <si>
    <r>
      <rPr>
        <b/>
        <color rgb="0a4671"/>
        <sz val="13"/>
        <rFont val="Helvetica_Neue_LT_W1G_55_Roman"/>
      </rPr>
      <t>Quarter Ended September 30, 2022</t>
    </r>
  </si>
  <si>
    <t>Beginning of Period (July 1, 2022)</t>
  </si>
  <si>
    <t>End of Period Balance (September 30, 2022)</t>
  </si>
  <si>
    <r>
      <rPr>
        <b/>
        <color rgb="0a4671"/>
        <sz val="13"/>
        <rFont val="Helvetica_Neue_LT_W1G_55_Roman"/>
      </rPr>
      <t>Quarter Ended December 31, 2022</t>
    </r>
  </si>
  <si>
    <t>Beginning of Period (October 1, 2022)</t>
  </si>
  <si>
    <t>End of Period Balance (December 31, 2022)</t>
  </si>
  <si>
    <t>FPAUM and AUM by Quarter - 2023</t>
  </si>
  <si>
    <t>Quarter Ended March 31, 2023</t>
  </si>
  <si>
    <t>Beginning of Period (January 1, 2023)</t>
  </si>
  <si>
    <t>End of Period Balance (March 31, 2023)</t>
  </si>
  <si>
    <r>
      <rPr>
        <b/>
        <color rgb="0a4671"/>
        <sz val="13"/>
        <rFont val="Helvetica_Neue_LT_W1G_55_Roman"/>
      </rPr>
      <t>Quarter Ended June 30, 2023</t>
    </r>
  </si>
  <si>
    <t>Beginning of Period (April 1, 2023)</t>
  </si>
  <si>
    <t>End of Period Balance (June 30, 2023)</t>
  </si>
  <si>
    <r>
      <rPr>
        <b/>
        <color rgb="0a4671"/>
        <sz val="13"/>
        <rFont val="Helvetica_Neue_LT_W1G_55_Roman"/>
      </rPr>
      <t>Quarter Ended September 30, 2023</t>
    </r>
  </si>
  <si>
    <t>Beginning of Period (July 1, 2023)</t>
  </si>
  <si>
    <t>End of Period Balance (September 30, 2023)</t>
  </si>
  <si>
    <r>
      <rPr>
        <b/>
        <color rgb="0a4671"/>
        <sz val="13"/>
        <rFont val="Helvetica_Neue_LT_W1G_55_Roman"/>
      </rPr>
      <t>Quarter Ended December 31, 2023</t>
    </r>
  </si>
  <si>
    <t>Beginning of Period (October 1, 2023)</t>
  </si>
  <si>
    <t>End of Period Balance (December 31, 2023)</t>
  </si>
  <si>
    <t>FPAUM and AUM by Quarter - 2024</t>
  </si>
  <si>
    <r>
      <rPr>
        <b/>
        <color rgb="0a4671"/>
        <sz val="13"/>
        <rFont val="Helvetica_Neue_LT_W1G_55_Roman"/>
      </rPr>
      <t>Quarter Ended June 30, 2023</t>
    </r>
  </si>
  <si>
    <r>
      <rPr>
        <b/>
        <color rgb="0a4671"/>
        <sz val="13"/>
        <rFont val="Helvetica_Neue_LT_W1G_55_Roman"/>
      </rPr>
      <t>Quarter Ended September 30, 2023</t>
    </r>
  </si>
  <si>
    <r>
      <rPr>
        <b/>
        <color rgb="0a4671"/>
        <sz val="13"/>
        <rFont val="Helvetica_Neue_LT_W1G_55_Roman"/>
      </rPr>
      <t xml:space="preserve">Quarter Ended </t>
    </r>
    <r>
      <rPr>
        <b/>
        <color rgb="0a4671"/>
        <sz val="13"/>
        <rFont val="Helvetica_Neue_LT_W1G_55_Roman"/>
      </rPr>
      <t>March</t>
    </r>
    <r>
      <rPr>
        <b/>
        <color rgb="0a4671"/>
        <sz val="13"/>
        <rFont val="Helvetica_Neue_LT_W1G_55_Roman"/>
      </rPr>
      <t xml:space="preserve"> 31, 202</t>
    </r>
    <r>
      <rPr>
        <b/>
        <color rgb="0a4671"/>
        <sz val="13"/>
        <rFont val="Helvetica_Neue_LT_W1G_55_Roman"/>
      </rPr>
      <t>4</t>
    </r>
  </si>
  <si>
    <t>Beginning of Period (January 1, 2024)</t>
  </si>
  <si>
    <t>End of Period Balance (March 31, 2024)</t>
  </si>
  <si>
    <t>FPAUM and AUM by Year</t>
  </si>
  <si>
    <t>Year Ended December 31, 2021</t>
  </si>
  <si>
    <t>Year Ended December 31, 2022</t>
  </si>
  <si>
    <t>Year Ended December 31, 2023</t>
  </si>
  <si>
    <t>Non-GAAP Financial Measures - Notes</t>
  </si>
  <si>
    <t>The Company reported quarterly and annual fundraising as follows:</t>
  </si>
  <si>
    <t>Three Months Ended</t>
  </si>
  <si>
    <t>Years Ended</t>
  </si>
  <si>
    <t>(in millions)</t>
  </si>
  <si>
    <t>3Q’21</t>
  </si>
  <si>
    <t>1Q’23</t>
  </si>
  <si>
    <t>2Q’23</t>
  </si>
  <si>
    <t>3Q’23</t>
  </si>
  <si>
    <t>4Q’23</t>
  </si>
  <si>
    <t>1Q’24</t>
  </si>
  <si>
    <t>Fundraising</t>
  </si>
  <si>
    <t>Includes catch-up management fees for the following periods (annual excludes intra-year amounts):</t>
  </si>
  <si>
    <t xml:space="preserve">Catch-up management fees </t>
  </si>
  <si>
    <t>Excludes fund reimbursement revenue for the following periods:</t>
  </si>
  <si>
    <t>Excludes severance expense for the following periods:</t>
  </si>
  <si>
    <t>General, administrative and other, net is comprised of the following:</t>
  </si>
  <si>
    <t>Corporate transaction related costs</t>
  </si>
  <si>
    <t>Amortization of intangibles</t>
  </si>
  <si>
    <t>Non-core items</t>
  </si>
  <si>
    <t>Total general, administrative and other, net</t>
  </si>
  <si>
    <t>Excludes the impact of non-cash carried interest expense for the following periods:</t>
  </si>
  <si>
    <t>Investment income or loss is generally realized when the Company redeems all or a portion of its investment or when the Company receives or is due cash, such as a from dividends or distributions. Amounts were de minimis for periods prior to the Mosaic repurchase on July 2, 2021.</t>
  </si>
  <si>
    <r>
      <rPr>
        <color rgb="FF000000"/>
        <sz val="13"/>
        <rFont val="Helvetica Neue LT W 1 G 45 Lt"/>
      </rPr>
      <t>Represents corporate income taxes at a blended statutory effective tax rates of 24.7%</t>
    </r>
    <r>
      <rPr>
        <color rgb="FF000000"/>
        <sz val="13"/>
        <rFont val="Helvetica Neue LT W 1 G 45 Lt"/>
      </rPr>
      <t xml:space="preserve"> applied</t>
    </r>
    <r>
      <rPr>
        <color rgb="FF000000"/>
        <sz val="13"/>
        <rFont val="Helvetica Neue LT W 1 G 45 Lt"/>
      </rPr>
      <t xml:space="preserve"> </t>
    </r>
    <r>
      <rPr>
        <color rgb="FF000000"/>
        <sz val="13"/>
        <rFont val="Helvetica Neue LT W 1 G 45 Lt"/>
      </rPr>
      <t>to Adjusted Pre-Tax</t>
    </r>
    <r>
      <rPr>
        <color rgb="FF000000"/>
        <sz val="13"/>
        <rFont val="Helvetica Neue LT W 1 G 45 Lt"/>
      </rPr>
      <t xml:space="preserve"> </t>
    </r>
    <r>
      <rPr>
        <color rgb="FF000000"/>
        <sz val="13"/>
        <rFont val="Helvetica Neue LT W 1 G 45 Lt"/>
      </rPr>
      <t>Income for the</t>
    </r>
    <r>
      <rPr>
        <color rgb="FF000000"/>
        <sz val="13"/>
        <rFont val="Helvetica Neue LT W 1 G 45 Lt"/>
      </rPr>
      <t xml:space="preserve"> three months ended March 31, 2024 a</t>
    </r>
    <r>
      <rPr>
        <color rgb="FF000000"/>
        <sz val="13"/>
        <rFont val="Helvetica Neue LT W 1 G 45 Lt"/>
      </rPr>
      <t>nd for the</t>
    </r>
    <r>
      <rPr>
        <color rgb="FF000000"/>
        <sz val="13"/>
        <rFont val="Helvetica Neue LT W 1 G 45 Lt"/>
      </rPr>
      <t xml:space="preserve"> year</t>
    </r>
    <r>
      <rPr>
        <color rgb="FF000000"/>
        <sz val="13"/>
        <rFont val="Helvetica Neue LT W 1 G 45 Lt"/>
      </rPr>
      <t xml:space="preserve"> ended December 31, 2023,</t>
    </r>
    <r>
      <rPr>
        <color rgb="FF000000"/>
        <sz val="13"/>
        <rFont val="Helvetica Neue LT W 1 G 45 Lt"/>
      </rPr>
      <t xml:space="preserve"> 24.2% for the year ended</t>
    </r>
    <r>
      <rPr>
        <color rgb="FF000000"/>
        <sz val="13"/>
        <rFont val="Helvetica Neue LT W 1 G 45 Lt"/>
      </rPr>
      <t xml:space="preserve"> 2022 and </t>
    </r>
    <r>
      <rPr>
        <color rgb="FF000000"/>
        <sz val="13"/>
        <rFont val="Helvetica Neue LT W 1 G 45 Lt"/>
      </rPr>
      <t xml:space="preserve">24.5% for the year ended </t>
    </r>
    <r>
      <rPr>
        <color rgb="FF000000"/>
        <sz val="13"/>
        <rFont val="Helvetica Neue LT W 1 G 45 Lt"/>
      </rPr>
      <t>2021, respectively. The rate was adjusted from 25.0% to 24.5% in Q4 2021, 24</t>
    </r>
    <r>
      <rPr>
        <color rgb="FF000000"/>
        <sz val="13"/>
        <rFont val="Helvetica Neue LT W 1 G 45 Lt"/>
      </rPr>
      <t>.</t>
    </r>
    <r>
      <rPr>
        <color rgb="FF000000"/>
        <sz val="13"/>
        <rFont val="Helvetica Neue LT W 1 G 45 Lt"/>
      </rPr>
      <t xml:space="preserve">5% to 24.2% in Q4 2022 and from 24.2% to 24.7% in Q4 2023. The 24.7%, 24.2% and 24.5% are based on a federal statutory rate of 21.0% and a combined state, local and foreign rate net of federal benefits of 3.7%, 3.2% and 3.5%, respectively.
</t>
    </r>
    <r>
      <rPr>
        <color rgb="FF000000"/>
        <sz val="13"/>
        <rFont val="Helvetica Neue LT W 1 G 45 Lt"/>
      </rPr>
      <t xml:space="preserve">      
</t>
    </r>
    <r>
      <rPr>
        <color rgb="FF000000"/>
        <sz val="13"/>
        <rFont val="Helvetica Neue LT W 1 G 45 Lt"/>
      </rPr>
      <t xml:space="preserve">      </t>
    </r>
  </si>
  <si>
    <t>Certain Definitions and Use of Non-GAAP Financials and Key Performance Indicators</t>
  </si>
  <si>
    <r>
      <rPr>
        <color rgb="FF000000"/>
        <sz val="13"/>
        <rFont val="Helvetica Neue LT W 1 G 45 Lt"/>
      </rPr>
      <t>The non-GAAP financial measures contained in this presentation are not GAAP measures of GCM Grosvenor Inc.’s financial performance or liquidity and should not be considered as alternatives to net income (loss) as a measure of financial performance or cash flows from operations as measures of liquidity, or any other performance measure derived in accordance with GAAP. A reconciliation of such non-GAAP measures to their most directly comparable GAAP measure is included elsewhere in this presentation. You are encouraged to evaluate each adjustment to non-GAAP financial measures and the reasons management considers it appropriate for supplemental analysis. Our presentation of these measures should not be construed as an inference that our future results will be unaffected by unusual or non-recurring items. In addition, these measures may not be comparable to similarly titled measures used by other companies in our industry or across different industries.</t>
    </r>
  </si>
  <si>
    <r>
      <rPr>
        <b/>
        <color rgb="FF000000"/>
        <sz val="13"/>
        <rFont val="Helvetica_Neue_LT_W1G_55_Roman"/>
      </rPr>
      <t>Adjusted Net Income</t>
    </r>
    <r>
      <rPr>
        <color rgb="FF000000"/>
        <sz val="13"/>
        <rFont val="Helvetica_Neue_LT_W1G_55_Roman"/>
      </rPr>
      <t xml:space="preserve"> </t>
    </r>
    <r>
      <rPr>
        <color rgb="FF000000"/>
        <sz val="13"/>
        <rFont val="Helvetica Neue LT W 1 G 45 Lt"/>
      </rPr>
      <t xml:space="preserve">is a non-GAAP measure that we present on a pre-tax and after-tax basis to evaluate our profitability. </t>
    </r>
    <r>
      <rPr>
        <b/>
        <color rgb="FF000000"/>
        <sz val="13"/>
        <rFont val="Helvetica_Neue_LT_W1G_55_Roman"/>
      </rPr>
      <t>Adjusted Pre-Tax Income</t>
    </r>
    <r>
      <rPr>
        <color rgb="FF000000"/>
        <sz val="13"/>
        <rFont val="Helvetica Neue LT W 1 G 45 Lt"/>
      </rPr>
      <t xml:space="preserve"> represents net income attributable to GCM Grosvenor Inc. including (a) net income (loss) attributable to GCMH, excluding (b) provision (benefit) for income taxes, (c) changes in fair value of derivatives and warrant liabilities, (d) amortization expense, (e) partnership interest-based and non-cash compensation, (f) equity-based compensation, including cash-settled equity awards (as we view the cash settlement as a separate capital transaction), (g) unrealized investment income, (h) changes in tax receivable agreement liability and (i) certain other items that we believe are not indicative of our core performance, including charges related to corporate transactions, employee severance, and New York office relocation costs. </t>
    </r>
    <r>
      <rPr>
        <b/>
        <color rgb="FF000000"/>
        <sz val="13"/>
        <rFont val="Helvetica_Neue_LT_W1G_55_Roman"/>
      </rPr>
      <t>Adjusted Net Income</t>
    </r>
    <r>
      <rPr>
        <color rgb="FF000000"/>
        <sz val="13"/>
        <rFont val="Helvetica Neue LT W 1 G 45 Lt"/>
      </rPr>
      <t xml:space="preserve"> represents Adjusted Pre-Tax Income fully taxed at each period's blended statutory tax rate.</t>
    </r>
  </si>
  <si>
    <r>
      <rPr>
        <b/>
        <color rgb="FF000000"/>
        <sz val="13"/>
        <rFont val="Helvetica_Neue_LT_W1G_55_Roman"/>
      </rPr>
      <t>Adjusted EBITDA</t>
    </r>
    <r>
      <rPr>
        <color rgb="FF000000"/>
        <sz val="13"/>
        <rFont val="Helvetica Neue LT W 1 G 45 Lt"/>
      </rPr>
      <t xml:space="preserve"> is a non-GAAP measure which represents Adjusted Net Income excluding (a) adjusted income taxes, (b) depreciation and amortization expense and (c) interest expense on our outstanding debt. </t>
    </r>
  </si>
  <si>
    <r>
      <rPr>
        <color rgb="FF000000"/>
        <sz val="13"/>
        <rFont val="Helvetica Neue LT W 1 G 45 Lt"/>
      </rPr>
      <t xml:space="preserve">We believe </t>
    </r>
    <r>
      <rPr>
        <b/>
        <color rgb="FF000000"/>
        <sz val="13"/>
        <rFont val="Helvetica_Neue_LT_W1G_55_Roman"/>
      </rPr>
      <t>Adjusted Pre-Tax Income</t>
    </r>
    <r>
      <rPr>
        <color rgb="FF000000"/>
        <sz val="13"/>
        <rFont val="Helvetica_Neue_LT_W1G_55_Roman"/>
      </rPr>
      <t xml:space="preserve">, </t>
    </r>
    <r>
      <rPr>
        <b/>
        <color rgb="FF000000"/>
        <sz val="13"/>
        <rFont val="Helvetica_Neue_LT_W1G_55_Roman"/>
      </rPr>
      <t>Adjusted Net Income</t>
    </r>
    <r>
      <rPr>
        <color rgb="FF000000"/>
        <sz val="13"/>
        <rFont val="Helvetica Neue LT W 1 G 45 Lt"/>
      </rPr>
      <t xml:space="preserve"> and </t>
    </r>
    <r>
      <rPr>
        <b/>
        <color rgb="FF000000"/>
        <sz val="13"/>
        <rFont val="Helvetica_Neue_LT_W1G_55_Roman"/>
      </rPr>
      <t>Adjusted EBITDA</t>
    </r>
    <r>
      <rPr>
        <color rgb="FF000000"/>
        <sz val="13"/>
        <rFont val="Helvetica Neue LT W 1 G 45 Lt"/>
      </rPr>
      <t xml:space="preserve"> are useful to investors because they provide additional insight into the operating profitability of our core business across reporting periods. These measures (1) present a view of the economics of the underlying business as if GCMH Equityholders converted their interests to shares of Class A common stock and (2) adjust for certain non-cash and other activity in order to provide more comparable results of the core business across reporting periods. These measures are used by management in budgeting, forecasting and evaluating operating results.</t>
    </r>
  </si>
  <si>
    <r>
      <rPr>
        <b/>
        <color rgb="FF000000"/>
        <sz val="13"/>
        <rFont val="Helvetica_Neue_LT_W1G_55_Roman"/>
      </rPr>
      <t>Adjusted Net Income Per Share</t>
    </r>
    <r>
      <rPr>
        <color rgb="FF000000"/>
        <sz val="13"/>
        <rFont val="Helvetica Neue LT W 1 G 45 Lt"/>
      </rPr>
      <t xml:space="preserve"> is a non-GAAP measure that is calculated by dividing adjusted net income by adjusted shares outstanding. Adjusted shares outstanding assumes the hypothetical full exchange of limited partnership interests in GCMH into Class A common stock of GCM Grosvenor Inc., the dilution from outstanding warrants for Class A common stock of GCM Grosvenor Inc. and the dilution from outstanding equity-based compensation. We believe adjusted net income per share is useful to investors because it enables them to better evaluate per-share performance across reporting periods.</t>
    </r>
  </si>
  <si>
    <r>
      <rPr>
        <b/>
        <color rgb="FF000000"/>
        <sz val="13"/>
        <rFont val="Helvetica_Neue_LT_W1G_55_Roman"/>
      </rPr>
      <t>Fee-Related Revenue</t>
    </r>
    <r>
      <rPr>
        <color rgb="FF000000"/>
        <sz val="13"/>
        <rFont val="Helvetica_Neue_LT_W1G_55_Roman"/>
      </rPr>
      <t xml:space="preserve"> </t>
    </r>
    <r>
      <rPr>
        <b/>
        <color rgb="FF000000"/>
        <sz val="13"/>
        <rFont val="Helvetica_Neue_LT_W1G_55_Roman"/>
      </rPr>
      <t>("FRR")</t>
    </r>
    <r>
      <rPr>
        <color rgb="FF000000"/>
        <sz val="13"/>
        <rFont val="Helvetica Neue LT W 1 G 45 Lt"/>
      </rPr>
      <t xml:space="preserve"> is a non-GAAP measure used to highlight revenues from recurring management fees and administrative fees. FRR represents total operating revenues less (a) incentive fees and (b) fund reimbursement revenue. We believe FRR is useful to investors because it provides additional insight into our relatively stable management fee base separate from incentive fee revenues, which tend to have greater variability. </t>
    </r>
  </si>
  <si>
    <r>
      <rPr>
        <b/>
        <color rgb="FF000000"/>
        <sz val="13"/>
        <rFont val="Helvetica_Neue_LT_W1G_55_Roman"/>
      </rPr>
      <t>Fee-Related Earnings (“FRE”)</t>
    </r>
    <r>
      <rPr>
        <color rgb="FF000000"/>
        <sz val="13"/>
        <rFont val="Helvetica_Neue_LT_W1G_55_Roman"/>
      </rPr>
      <t xml:space="preserve"> </t>
    </r>
    <r>
      <rPr>
        <color rgb="FF000000"/>
        <sz val="13"/>
        <rFont val="Helvetica Neue LT W 1 G 45 Lt"/>
      </rPr>
      <t>is a non-GAAP measure used to highlight earnings from recurring management fees and administrative fees. FRE represents Adjusted EBITDA further adjusted to exclude (a) incentive fees and related compensation and (b) other non-operating income, and to include depreciation expense. We believe FRE is useful to investors because it provides additional insights into the management fee driven operating profitability of our business.</t>
    </r>
  </si>
  <si>
    <r>
      <rPr>
        <b/>
        <color rgb="FF000000"/>
        <sz val="13"/>
        <rFont val="Helvetica_Neue_LT_W1G_55_Roman"/>
      </rPr>
      <t>Net Incentive Fees Attributable to GCM Grosvenor</t>
    </r>
    <r>
      <rPr>
        <color rgb="FF000000"/>
        <sz val="13"/>
        <rFont val="Helvetica Neue LT W 1 G 45 Lt"/>
      </rPr>
      <t xml:space="preserve"> is a non-GAAP measure used to highlight fees earned from incentive fees that are attributable to GCM Grosvenor. Net incentive fees represent incentive fees excluding (a) incentive fees contractually owed to others and (b) cash-based incentive fee related compensation.</t>
    </r>
  </si>
  <si>
    <r>
      <rPr>
        <b/>
        <color rgb="FF000000"/>
        <sz val="13"/>
        <rFont val="Helvetica_Neue_LT_W1G_55_Roman"/>
      </rPr>
      <t>Fee-Paying Assets Under Management (“FPAUM” or “Fee-Paying AUM")</t>
    </r>
    <r>
      <rPr>
        <b/>
        <color rgb="FF000000"/>
        <sz val="13"/>
        <rFont val="Helvetica Neue LT W 1 G 45 Lt"/>
      </rPr>
      <t xml:space="preserve"> </t>
    </r>
    <r>
      <rPr>
        <color rgb="FF000000"/>
        <sz val="13"/>
        <rFont val="Helvetica Neue LT W 1 G 45 Lt"/>
      </rPr>
      <t>is a key performance indicator we use to measure the assets from which we earn management fees. Our FPAUM comprises the assets in our customized separate accounts and specialized funds from which we derive management fees. We classify customized separate account revenue as management fees if the client is charged an asset-based fee, which includes the vast majority of our discretionary AUM accounts. The FPAUM for our private market strategies typically represents committed, invested or scheduled capital during the investment period and invested capital following the expiration or termination of the investment period. Substantially all of our private markets strategies funds earn fees based on commitments or net invested capital, which are not affected by market appreciation or depreciation. Our FPAUM for our absolute return strategy is based on net asset value.</t>
    </r>
  </si>
  <si>
    <t xml:space="preserve">Our calculations of FPAUM may differ from the calculations of other asset managers, and as a result, this measure may not be comparable to similar measures presented by other asset managers. Our definition of FPAUM is not based on any definition that is set forth in the agreements governing the customized separate accounts or specialized funds that we manage. </t>
  </si>
  <si>
    <r>
      <rPr>
        <b/>
        <color rgb="FF000000"/>
        <sz val="13"/>
        <rFont val="Helvetica_Neue_LT_W1G_55_Roman"/>
      </rPr>
      <t>Contracted, Not Yet Fee-Paying AUM (“CNYFPAUM”)</t>
    </r>
    <r>
      <rPr>
        <color rgb="FF000000"/>
        <sz val="13"/>
        <rFont val="Helvetica_Neue_LT_W1G_55_Roman"/>
      </rPr>
      <t xml:space="preserve"> </t>
    </r>
    <r>
      <rPr>
        <color rgb="FF000000"/>
        <sz val="13"/>
        <rFont val="Helvetica Neue LT W 1 G 45 Lt"/>
      </rPr>
      <t>represents limited partner commitments which are expected to be invested and begin charging fees over the ensuing five years.</t>
    </r>
  </si>
  <si>
    <r>
      <rPr>
        <b/>
        <color rgb="FF000000"/>
        <sz val="13"/>
        <rFont val="Helvetica_Neue_LT_W1G_55_Roman"/>
      </rPr>
      <t>New Capital Raised</t>
    </r>
    <r>
      <rPr>
        <color rgb="FF000000"/>
        <sz val="13"/>
        <rFont val="Helvetica Neue LT W 1 G 45 Lt"/>
      </rPr>
      <t xml:space="preserve"> is new limited partner commitments where fees are charged immediately at the initial commitment date.</t>
    </r>
  </si>
  <si>
    <r>
      <rPr>
        <b/>
        <color rgb="FF000000"/>
        <sz val="13"/>
        <rFont val="Helvetica_Neue_LT_W1G_55_Roman"/>
      </rPr>
      <t>Assets Under Management (“AUM”)</t>
    </r>
    <r>
      <rPr>
        <color rgb="FF000000"/>
        <sz val="13"/>
        <rFont val="Helvetica Neue LT W 1 G 45 Lt"/>
      </rPr>
      <t xml:space="preserve"> reflects the sum of (a) FPAUM, (b) CNYFPAUM and (c) other mark-to-market, insider capital and non-fee-paying assets under management. </t>
    </r>
  </si>
  <si>
    <r>
      <rPr>
        <b/>
        <color rgb="FF000000"/>
        <sz val="13"/>
        <rFont val="Helvetica_Neue_LT_W1G_55_Roman"/>
      </rPr>
      <t>GCM Grosvenor</t>
    </r>
    <r>
      <rPr>
        <color rgb="FF000000"/>
        <sz val="13"/>
        <rFont val="Helvetica Neue LT W 1 G 45 Lt"/>
      </rPr>
      <t xml:space="preserve"> refers to the combined accounts of (a) Grosvenor Capital Management Holdings, LLLP ("LLLP" or "GCMH"), an Delaware limited liability limited partnership, and its consolidated subsidiaries and (b) GCM, L.L.C., a Delaware limited liability company.</t>
    </r>
  </si>
  <si>
    <r>
      <rPr>
        <b/>
        <color rgb="FF000000"/>
        <sz val="13"/>
        <rFont val="Helvetica_Neue_LT_W1G_55_Roman"/>
      </rPr>
      <t xml:space="preserve">GCM Grosvenor Inc. </t>
    </r>
    <r>
      <rPr>
        <color rgb="FF000000"/>
        <sz val="13"/>
        <rFont val="Helvetica Neue LT W 1 G 45 Lt"/>
      </rPr>
      <t xml:space="preserve">is a Delaware corporation listed on the Nasdaq under the symbol "GCMG"
</t>
    </r>
    <r>
      <rPr>
        <b/>
        <color rgb="FF000000"/>
        <sz val="20"/>
        <rFont val="Calibri"/>
      </rPr>
      <t/>
    </r>
  </si>
</sst>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quot;$&quot;* #,##0,_);&quot;$&quot;* (#,##0,);&quot;$&quot;* &quot;—&quot;_);_(@_)"/>
    <numFmt numFmtId="165" formatCode="* #,##0,;* (#,##0,);* &quot;—&quot;;_(@_)"/>
    <numFmt numFmtId="166" formatCode="&quot;$&quot;* #,##0.00_);&quot;$&quot;* (#,##0.00);&quot;$&quot;* &quot;—&quot;_);_(@_)"/>
    <numFmt numFmtId="167" formatCode="#,##0,;&quot;-&quot;#,##0,;#,##0,;_(@_)"/>
    <numFmt numFmtId="168" formatCode="#0;&quot;-&quot;#0;#0;_(@_)"/>
    <numFmt numFmtId="169" formatCode="* #,##0,,;* (#,##0,,);* &quot;—&quot;;_(@_)"/>
    <numFmt numFmtId="170" formatCode="#,##0,,;(#,##0,,);&quot;—&quot;;_(@_)"/>
    <numFmt numFmtId="171" formatCode="#,##0,;(#,##0,);&quot;—&quot;;_(@_)"/>
    <numFmt numFmtId="172" formatCode="#0,;&quot;-&quot;#0,;#0,;_(@_)"/>
  </numFmts>
  <fonts count="18"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Helvetica Neue LT W 1 G 45 Lt"/>
      <b/>
      <color rgb="FF4887B2"/>
      <sz val="20"/>
    </font>
    <font>
      <name val="Helvetica Neue LT W 1 G 45 Lt"/>
      <color rgb="FFFFFFFF"/>
      <sz val="13"/>
    </font>
    <font>
      <name val="Helvetica_Neue_LT_W1G_55_Roman"/>
      <b/>
      <color rgb="FF000000"/>
      <sz val="13"/>
    </font>
    <font>
      <name val="Helvetica Neue LT W 1 G 45 Lt"/>
      <color rgb="FF000000"/>
      <sz val="13"/>
    </font>
    <font>
      <name val="Helvetica_Neue_LT_W1G_55_Roman"/>
      <color rgb="FF000000"/>
      <sz val="13"/>
    </font>
    <font>
      <name val="Helvetica Neue LT W 1 G 45 Lt"/>
      <b/>
      <color rgb="FF000000"/>
      <sz val="13"/>
    </font>
    <font>
      <name val="Helvetica Neue LT W 1 G 45 Lt"/>
      <color rgb="FF000000"/>
      <sz val="11"/>
    </font>
    <font>
      <name val="Helvetica Neue LT W 1 G 45 Lt"/>
      <b/>
      <color rgb="FFFFFFFF"/>
      <sz val="13"/>
    </font>
    <font>
      <name val="Helvetica Neue LT W 1 G 45 Lt"/>
      <b/>
      <i/>
      <color rgb="FF000000"/>
      <sz val="13"/>
    </font>
    <font>
      <name val="Helvetica_Neue_LT_W1G_55_Roman"/>
      <b/>
      <color rgb="FF0A4671"/>
      <sz val="13"/>
    </font>
    <font>
      <name val="Helvetica Neue LT W 1 G 45 Lt"/>
      <b/>
      <color rgb="FF0A4671"/>
      <sz val="13"/>
    </font>
    <font>
      <name val="Helvetica Neue LT W 1 G 45 Lt"/>
      <color rgb="FFEE2724"/>
      <sz val="13"/>
    </font>
  </fonts>
  <fills count="5">
    <fill>
      <patternFill patternType="none"/>
    </fill>
    <fill>
      <patternFill patternType="gray125"/>
    </fill>
    <fill>
      <patternFill patternType="solid">
        <fgColor rgb="FF4887B2"/>
        <bgColor indexed="64"/>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style="thin">
        <color indexed="64" rgb="FF000000"/>
      </right>
      <top/>
      <bottom/>
      <diagonal/>
    </border>
    <border>
      <left style="thin">
        <color indexed="64" rgb="FF000000"/>
      </left>
      <right/>
      <top/>
      <bottom/>
      <diagonal/>
    </border>
    <border>
      <left/>
      <right style="thin">
        <color indexed="64" rgb="FF000000"/>
      </right>
      <top/>
      <bottom style="thin">
        <color indexed="64" rgb="FF000000"/>
      </bottom>
      <diagonal/>
    </border>
    <border>
      <left style="thin">
        <color indexed="64" rgb="FF000000"/>
      </left>
      <right/>
      <top/>
      <bottom style="thin">
        <color indexed="64" rgb="FF000000"/>
      </bottom>
      <diagonal/>
    </border>
    <border>
      <left/>
      <right style="thin">
        <color indexed="64" rgb="FF000000"/>
      </right>
      <top style="thin">
        <color indexed="64" rgb="FF000000"/>
      </top>
      <bottom/>
      <diagonal/>
    </border>
    <border>
      <left style="thin">
        <color indexed="64" rgb="FF000000"/>
      </left>
      <right/>
      <top style="thin">
        <color indexed="64" rgb="FF000000"/>
      </top>
      <bottom/>
      <diagonal/>
    </border>
    <border>
      <left/>
      <right style="thin">
        <color indexed="64" rgb="FF000000"/>
      </right>
      <top style="thin">
        <color indexed="64" rgb="FF000000"/>
      </top>
      <bottom style="thin">
        <color indexed="64" rgb="FF000000"/>
      </bottom>
      <diagonal/>
    </border>
    <border>
      <left style="thin">
        <color indexed="64" rgb="FF000000"/>
      </left>
      <right/>
      <top style="thin">
        <color indexed="64" rgb="FF000000"/>
      </top>
      <bottom style="thin">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265">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center" wrapText="1"/>
    </xf>
    <xf fontId="7" fillId="2" borderId="0" xfId="0" applyFont="1" applyBorder="0" applyAlignment="1" applyFill="1">
      <alignment horizontal="left" vertical="bottom" wrapText="1"/>
    </xf>
    <xf fontId="7" fillId="2" borderId="0" xfId="0" applyFont="1" applyBorder="0" applyAlignment="1" applyFill="1">
      <alignment horizontal="center" vertical="bottom" wrapText="1"/>
    </xf>
    <xf fontId="8" fillId="0" borderId="0" xfId="0" applyFont="1" applyBorder="0" applyAlignment="1">
      <alignment horizontal="left" vertical="center" wrapText="1"/>
    </xf>
    <xf fontId="9" fillId="0" borderId="0" xfId="0" applyFont="1" applyBorder="0" applyAlignment="1">
      <alignment horizontal="left" vertical="center" wrapText="1"/>
    </xf>
    <xf fontId="9" fillId="0" borderId="0" xfId="0" numFmtId="164" applyFont="1" applyBorder="0" applyAlignment="1" applyNumberFormat="1">
      <alignment vertical="center" wrapText="1"/>
    </xf>
    <xf fontId="9" fillId="0" borderId="0" xfId="0" numFmtId="165" applyFont="1" applyBorder="0" applyAlignment="1" applyNumberFormat="1">
      <alignment vertical="center" wrapText="1"/>
    </xf>
    <xf fontId="9" fillId="0" borderId="1" xfId="0" applyFont="1" applyBorder="0" applyAlignment="1">
      <alignment horizontal="left" vertical="center" wrapText="1"/>
    </xf>
    <xf fontId="9" fillId="0" borderId="1" xfId="0" numFmtId="165" applyFont="1" applyBorder="0" applyAlignment="1" applyNumberFormat="1">
      <alignment vertical="center" wrapText="1"/>
    </xf>
    <xf fontId="9" fillId="0" borderId="2" xfId="0" applyFont="1" applyBorder="0" applyAlignment="1">
      <alignment horizontal="left" vertical="center" wrapText="1" indent="2"/>
    </xf>
    <xf fontId="9" fillId="0" borderId="2" xfId="0" numFmtId="165" applyFont="1" applyBorder="0" applyAlignment="1" applyNumberFormat="1">
      <alignment vertical="center" wrapText="1"/>
    </xf>
    <xf fontId="8" fillId="0" borderId="3" xfId="0" applyFont="1" applyBorder="0" applyAlignment="1">
      <alignment horizontal="left" vertical="center" wrapText="1"/>
    </xf>
    <xf fontId="10" fillId="0" borderId="3" xfId="0" applyFont="1" applyBorder="0" applyAlignment="1">
      <alignment horizontal="right" vertical="center" wrapText="1"/>
    </xf>
    <xf fontId="9" fillId="0" borderId="3" xfId="0" applyFont="1" applyBorder="0" applyAlignment="1">
      <alignment horizontal="left" vertical="center" wrapText="1"/>
    </xf>
    <xf fontId="9" fillId="0" borderId="3" xfId="0" numFmtId="165" applyFont="1" applyBorder="0" applyAlignment="1" applyNumberFormat="1">
      <alignment vertical="center" wrapText="1"/>
    </xf>
    <xf fontId="9" fillId="0" borderId="4" xfId="0" applyFont="1" applyBorder="0" applyAlignment="1">
      <alignment horizontal="left" vertical="center" wrapText="1" indent="2"/>
    </xf>
    <xf fontId="9" fillId="0" borderId="4" xfId="0" numFmtId="164" applyFont="1" applyBorder="0" applyAlignment="1" applyNumberFormat="1">
      <alignment vertical="center" wrapText="1"/>
    </xf>
    <xf fontId="11" fillId="0" borderId="5" xfId="0" applyFont="1" applyBorder="0" applyAlignment="1">
      <alignment horizontal="right" vertical="center" wrapText="1"/>
    </xf>
    <xf fontId="8" fillId="0" borderId="0" xfId="0" applyFont="1" applyBorder="0" applyAlignment="1">
      <alignment horizontal="right" vertical="center" wrapText="1"/>
    </xf>
    <xf fontId="9" fillId="0" borderId="0" xfId="0" applyFont="1" applyBorder="0" applyAlignment="1">
      <alignment horizontal="left" vertical="center" wrapText="1" indent="2"/>
    </xf>
    <xf fontId="9" fillId="0" borderId="0" xfId="0" numFmtId="166" applyFont="1" applyBorder="0" applyAlignment="1" applyNumberFormat="1">
      <alignment vertical="center" wrapText="1"/>
    </xf>
    <xf fontId="9" fillId="0" borderId="0" xfId="0" numFmtId="167" applyFont="1" applyBorder="0" applyAlignment="1" applyNumberFormat="1">
      <alignment horizontal="right" vertical="center" wrapText="1"/>
    </xf>
    <xf fontId="9" fillId="0" borderId="1" xfId="0" applyFont="1" applyBorder="0" applyAlignment="1">
      <alignment horizontal="left" vertical="center" wrapText="1" indent="2"/>
    </xf>
    <xf fontId="9" fillId="0" borderId="1" xfId="0" numFmtId="167" applyFont="1" applyBorder="0" applyAlignment="1" applyNumberFormat="1">
      <alignment horizontal="right" vertical="center" wrapText="1"/>
    </xf>
    <xf fontId="9" fillId="2" borderId="0" xfId="0" applyFont="1" applyBorder="0" applyAlignment="1" applyFill="1">
      <alignment vertical="bottom" wrapText="1"/>
    </xf>
    <xf fontId="11" fillId="0" borderId="5" xfId="0" applyFont="1" applyBorder="0" applyAlignment="1">
      <alignment horizontal="left" vertical="center" wrapText="1"/>
    </xf>
    <xf fontId="12" fillId="0" borderId="3" xfId="0" applyFont="1" applyBorder="0" applyAlignment="1">
      <alignment horizontal="left" vertical="center" wrapText="1"/>
    </xf>
    <xf fontId="7" fillId="2" borderId="0" xfId="0" applyFont="1" applyBorder="0" applyAlignment="1" applyFill="1">
      <alignment horizontal="left" vertical="center" wrapText="1"/>
    </xf>
    <xf fontId="7" fillId="2" borderId="0" xfId="0" numFmtId="168" applyFont="1" applyBorder="0" applyAlignment="1" applyFill="1" applyNumberFormat="1">
      <alignment horizontal="center" vertical="center" wrapText="1"/>
    </xf>
    <xf fontId="9" fillId="2" borderId="3" xfId="0" applyFont="1" applyBorder="0" applyAlignment="1" applyFill="1">
      <alignment vertical="bottom" wrapText="1"/>
    </xf>
    <xf fontId="9" fillId="0" borderId="3" xfId="0" applyFont="1" applyBorder="0" applyAlignment="1">
      <alignment wrapText="1"/>
    </xf>
    <xf fontId="13" fillId="2" borderId="0" xfId="0" applyFont="1" applyBorder="0" applyAlignment="1" applyFill="1">
      <alignment vertical="center" wrapText="1"/>
    </xf>
    <xf fontId="9" fillId="3" borderId="0" xfId="0" applyFont="1" applyBorder="0" applyAlignment="1" applyFill="1">
      <alignment vertical="bottom" wrapText="1"/>
    </xf>
    <xf fontId="9" fillId="4" borderId="0" xfId="0" applyFont="1" applyBorder="0" applyAlignment="1" applyFill="1">
      <alignment horizontal="left" vertical="bottom" wrapText="1" indent="3"/>
    </xf>
    <xf fontId="9" fillId="4" borderId="0" xfId="0" numFmtId="164" applyFont="1" applyBorder="0" applyAlignment="1" applyFill="1" applyNumberFormat="1">
      <alignment vertical="bottom" wrapText="1" indent="1"/>
    </xf>
    <xf fontId="9" fillId="3" borderId="0" xfId="0" applyFont="1" applyBorder="0" applyAlignment="1" applyFill="1">
      <alignment horizontal="left" vertical="bottom" wrapText="1" indent="3"/>
    </xf>
    <xf fontId="9" fillId="3" borderId="0" xfId="0" numFmtId="165" applyFont="1" applyBorder="0" applyAlignment="1" applyFill="1" applyNumberFormat="1">
      <alignment vertical="bottom" wrapText="1"/>
    </xf>
    <xf fontId="9" fillId="4" borderId="0" xfId="0" applyFont="1" applyBorder="0" applyAlignment="1" applyFill="1">
      <alignment vertical="bottom" wrapText="1"/>
    </xf>
    <xf fontId="9" fillId="4" borderId="0" xfId="0" numFmtId="165" applyFont="1" applyBorder="0" applyAlignment="1" applyFill="1" applyNumberFormat="1">
      <alignment vertical="bottom" wrapText="1"/>
    </xf>
    <xf fontId="9" fillId="3" borderId="0" xfId="0" applyFont="1" applyBorder="0" applyAlignment="1" applyFill="1">
      <alignment horizontal="left" vertical="bottom" wrapText="1"/>
    </xf>
    <xf fontId="8" fillId="4" borderId="0" xfId="0" applyFont="1" applyBorder="0" applyAlignment="1" applyFill="1">
      <alignment horizontal="left" vertical="bottom" wrapText="1"/>
    </xf>
    <xf fontId="8" fillId="4" borderId="0" xfId="0" numFmtId="165" applyFont="1" applyBorder="0" applyAlignment="1" applyFill="1" applyNumberFormat="1">
      <alignment vertical="bottom" wrapText="1"/>
    </xf>
    <xf fontId="9" fillId="4" borderId="0" xfId="0" applyFont="1" applyBorder="0" applyAlignment="1" applyFill="1">
      <alignment horizontal="left" vertical="bottom" wrapText="1" indent="4"/>
    </xf>
    <xf fontId="9" fillId="3" borderId="1" xfId="0" applyFont="1" applyBorder="0" applyAlignment="1" applyFill="1">
      <alignment horizontal="left" vertical="bottom" wrapText="1" indent="4"/>
    </xf>
    <xf fontId="9" fillId="3" borderId="1" xfId="0" numFmtId="165" applyFont="1" applyBorder="0" applyAlignment="1" applyFill="1" applyNumberFormat="1">
      <alignment vertical="bottom" wrapText="1"/>
    </xf>
    <xf fontId="8" fillId="4" borderId="2" xfId="0" applyFont="1" applyBorder="0" applyAlignment="1" applyFill="1">
      <alignment horizontal="left" vertical="bottom" wrapText="1"/>
    </xf>
    <xf fontId="8" fillId="4" borderId="2" xfId="0" numFmtId="164" applyFont="1" applyBorder="0" applyAlignment="1" applyFill="1" applyNumberFormat="1">
      <alignment vertical="bottom" wrapText="1" indent="1"/>
    </xf>
    <xf fontId="9" fillId="4" borderId="0" xfId="0" applyFont="1" applyBorder="0" applyAlignment="1" applyFill="1">
      <alignment horizontal="left" vertical="bottom" wrapText="1"/>
    </xf>
    <xf fontId="9" fillId="3" borderId="0" xfId="0" applyFont="1" applyBorder="0" applyAlignment="1" applyFill="1">
      <alignment horizontal="left" vertical="bottom" wrapText="1" indent="4"/>
    </xf>
    <xf fontId="9" fillId="3" borderId="0" xfId="0" numFmtId="164" applyFont="1" applyBorder="0" applyAlignment="1" applyFill="1" applyNumberFormat="1">
      <alignment vertical="bottom" wrapText="1" indent="1"/>
    </xf>
    <xf fontId="9" fillId="4" borderId="0" xfId="0" numFmtId="165" applyFont="1" applyBorder="0" applyAlignment="1" applyFill="1" applyNumberFormat="1">
      <alignment vertical="bottom" wrapText="1" indent="1"/>
    </xf>
    <xf fontId="9" fillId="3" borderId="0" xfId="0" applyFont="1" applyBorder="0" applyAlignment="1" applyFill="1">
      <alignment horizontal="right" vertical="bottom" wrapText="1" indent="1"/>
    </xf>
    <xf fontId="9" fillId="3" borderId="0" xfId="0" numFmtId="165" applyFont="1" applyBorder="0" applyAlignment="1" applyFill="1" applyNumberFormat="1">
      <alignment vertical="bottom" wrapText="1" indent="1"/>
    </xf>
    <xf fontId="9" fillId="4" borderId="1" xfId="0" applyFont="1" applyBorder="0" applyAlignment="1" applyFill="1">
      <alignment horizontal="left" vertical="bottom" wrapText="1"/>
    </xf>
    <xf fontId="9" fillId="4" borderId="1" xfId="0" numFmtId="165" applyFont="1" applyBorder="0" applyAlignment="1" applyFill="1" applyNumberFormat="1">
      <alignment vertical="bottom" wrapText="1" indent="1"/>
    </xf>
    <xf fontId="8" fillId="3" borderId="2" xfId="0" applyFont="1" applyBorder="0" applyAlignment="1" applyFill="1">
      <alignment horizontal="left" vertical="bottom" wrapText="1"/>
    </xf>
    <xf fontId="8" fillId="3" borderId="2" xfId="0" numFmtId="164" applyFont="1" applyBorder="0" applyAlignment="1" applyFill="1" applyNumberFormat="1">
      <alignment vertical="bottom" wrapText="1" indent="1"/>
    </xf>
    <xf fontId="13" fillId="2" borderId="0" xfId="0" applyFont="1" applyBorder="0" applyAlignment="1" applyFill="1">
      <alignment vertical="bottom" wrapText="1"/>
    </xf>
    <xf fontId="8" fillId="0" borderId="0" xfId="0" applyFont="1" applyBorder="0" applyAlignment="1">
      <alignment horizontal="left" vertical="bottom" wrapText="1"/>
    </xf>
    <xf fontId="8" fillId="0" borderId="0" xfId="0" numFmtId="164" applyFont="1" applyBorder="0" applyAlignment="1" applyNumberFormat="1">
      <alignment vertical="bottom" wrapText="1" indent="1"/>
    </xf>
    <xf fontId="9" fillId="0" borderId="0" xfId="0" applyFont="1" applyBorder="0" applyAlignment="1">
      <alignment horizontal="left" vertical="bottom" wrapText="1" indent="4"/>
    </xf>
    <xf fontId="9" fillId="0" borderId="0" xfId="0" numFmtId="165" applyFont="1" applyBorder="0" applyAlignment="1" applyNumberFormat="1">
      <alignment vertical="bottom" wrapText="1" indent="1"/>
    </xf>
    <xf fontId="9" fillId="0" borderId="1" xfId="0" applyFont="1" applyBorder="0" applyAlignment="1">
      <alignment horizontal="left" vertical="bottom" wrapText="1" indent="4"/>
    </xf>
    <xf fontId="9" fillId="0" borderId="1" xfId="0" numFmtId="165" applyFont="1" applyBorder="0" applyAlignment="1" applyNumberFormat="1">
      <alignment vertical="bottom" wrapText="1" indent="1"/>
    </xf>
    <xf fontId="8" fillId="0" borderId="2" xfId="0" applyFont="1" applyBorder="0" applyAlignment="1">
      <alignment horizontal="left" vertical="bottom" wrapText="1"/>
    </xf>
    <xf fontId="8" fillId="0" borderId="2" xfId="0" numFmtId="165" applyFont="1" applyBorder="0" applyAlignment="1" applyNumberFormat="1">
      <alignment vertical="bottom" wrapText="1" indent="1"/>
    </xf>
    <xf fontId="9" fillId="0" borderId="2" xfId="0" applyFont="1" applyBorder="0" applyAlignment="1">
      <alignment horizontal="left" vertical="bottom" wrapText="1" indent="4"/>
    </xf>
    <xf fontId="9" fillId="0" borderId="2" xfId="0" numFmtId="165" applyFont="1" applyBorder="0" applyAlignment="1" applyNumberFormat="1">
      <alignment vertical="bottom" wrapText="1" indent="1"/>
    </xf>
    <xf fontId="8" fillId="0" borderId="2" xfId="0" numFmtId="164" applyFont="1" applyBorder="0" applyAlignment="1" applyNumberFormat="1">
      <alignment vertical="bottom" wrapText="1" indent="1"/>
    </xf>
    <xf fontId="9" fillId="0" borderId="3" xfId="0" applyFont="1" applyBorder="0" applyAlignment="1">
      <alignment horizontal="right" vertical="bottom" wrapText="1"/>
    </xf>
    <xf fontId="9" fillId="0" borderId="1" xfId="0" applyFont="1" applyBorder="0" applyAlignment="1">
      <alignment horizontal="left" vertical="bottom" wrapText="1"/>
    </xf>
    <xf fontId="8" fillId="0" borderId="2" xfId="0" numFmtId="166" applyFont="1" applyBorder="0" applyAlignment="1" applyNumberFormat="1">
      <alignment vertical="bottom" wrapText="1" indent="1"/>
    </xf>
    <xf fontId="12" fillId="0" borderId="0" xfId="0" applyFont="1" applyBorder="0" applyAlignment="1">
      <alignment vertical="center" wrapText="1"/>
    </xf>
    <xf fontId="9" fillId="2" borderId="0" xfId="0" applyFont="1" applyBorder="0" applyAlignment="1" applyFill="1">
      <alignment horizontal="center" vertical="bottom" wrapText="1"/>
    </xf>
    <xf fontId="9" fillId="2" borderId="0" xfId="0" applyFont="1" applyBorder="0" applyAlignment="1" applyFill="1">
      <alignment horizontal="right" vertical="center" wrapText="1" indent="1"/>
    </xf>
    <xf fontId="9" fillId="3" borderId="0" xfId="0" applyFont="1" applyBorder="0" applyAlignment="1" applyFill="1">
      <alignment horizontal="right" vertical="center" wrapText="1" indent="1"/>
    </xf>
    <xf fontId="9" fillId="3" borderId="3" xfId="0" applyFont="1" applyBorder="0" applyAlignment="1" applyFill="1">
      <alignment vertical="bottom" wrapText="1"/>
    </xf>
    <xf fontId="9" fillId="4" borderId="0" xfId="0" applyFont="1" applyBorder="0" applyAlignment="1" applyFill="1">
      <alignment horizontal="right" vertical="bottom" wrapText="1"/>
    </xf>
    <xf fontId="11" fillId="4" borderId="0" xfId="0" applyFont="1" applyBorder="0" applyAlignment="1" applyFill="1">
      <alignment vertical="bottom" wrapText="1"/>
    </xf>
    <xf fontId="11" fillId="4" borderId="0" xfId="0" applyFont="1" applyBorder="0" applyAlignment="1" applyFill="1">
      <alignment horizontal="right" vertical="bottom" wrapText="1"/>
    </xf>
    <xf fontId="14" fillId="4" borderId="3" xfId="0" applyFont="1" applyBorder="0" applyAlignment="1" applyFill="1">
      <alignment horizontal="left" vertical="bottom" wrapText="1"/>
    </xf>
    <xf fontId="9" fillId="2" borderId="0" xfId="0" applyFont="1" applyBorder="0" applyAlignment="1" applyFill="1">
      <alignment horizontal="right" vertical="bottom" wrapText="1" indent="1"/>
    </xf>
    <xf fontId="9" fillId="0" borderId="3" xfId="0" applyFont="1" applyBorder="0" applyAlignment="1">
      <alignment horizontal="left" vertical="bottom" wrapText="1"/>
    </xf>
    <xf fontId="9" fillId="0" borderId="2" xfId="0" applyFont="1" applyBorder="0" applyAlignment="1">
      <alignment wrapText="1"/>
    </xf>
    <xf fontId="7" fillId="2" borderId="0" xfId="0" numFmtId="168" applyFont="1" applyBorder="0" applyAlignment="1" applyFill="1" applyNumberFormat="1">
      <alignment horizontal="center" vertical="bottom" wrapText="1"/>
    </xf>
    <xf fontId="9" fillId="0" borderId="0" xfId="0" applyFont="1" applyBorder="0" applyAlignment="1">
      <alignment vertical="bottom" wrapText="1"/>
    </xf>
    <xf fontId="9" fillId="0" borderId="0" xfId="0" applyFont="1" applyBorder="0" applyAlignment="1">
      <alignment horizontal="left" vertical="bottom" wrapText="1" indent="3"/>
    </xf>
    <xf fontId="9" fillId="0" borderId="0" xfId="0" numFmtId="164" applyFont="1" applyBorder="0" applyAlignment="1" applyNumberFormat="1">
      <alignment vertical="bottom" wrapText="1" indent="1"/>
    </xf>
    <xf fontId="9" fillId="0" borderId="0" xfId="0" applyFont="1" applyBorder="0" applyAlignment="1">
      <alignment horizontal="left" vertical="bottom" wrapText="1"/>
    </xf>
    <xf fontId="8" fillId="0" borderId="0" xfId="0" numFmtId="165" applyFont="1" applyBorder="0" applyAlignment="1" applyNumberFormat="1">
      <alignment vertical="bottom" wrapText="1" indent="1"/>
    </xf>
    <xf fontId="9" fillId="0" borderId="0" xfId="0" applyFont="1" applyBorder="0" applyAlignment="1">
      <alignment horizontal="right" vertical="bottom" wrapText="1" indent="1"/>
    </xf>
    <xf fontId="8" fillId="0" borderId="2" xfId="0" applyFont="1" applyBorder="0" applyAlignment="1">
      <alignment horizontal="left" vertical="center" wrapText="1"/>
    </xf>
    <xf fontId="8" fillId="0" borderId="2" xfId="0" numFmtId="164" applyFont="1" applyBorder="0" applyAlignment="1" applyNumberFormat="1">
      <alignment vertical="center" wrapText="1" indent="1"/>
    </xf>
    <xf fontId="9" fillId="0" borderId="0" xfId="0" applyFont="1" applyBorder="0" applyAlignment="1">
      <alignment wrapText="1"/>
    </xf>
    <xf fontId="8" fillId="0" borderId="0" xfId="0" numFmtId="164" applyFont="1" applyBorder="0" applyAlignment="1" applyNumberFormat="1">
      <alignment vertical="center" wrapText="1" indent="1"/>
    </xf>
    <xf fontId="9" fillId="0" borderId="0" xfId="0" applyFont="1" applyBorder="0" applyAlignment="1">
      <alignment horizontal="left" vertical="center" wrapText="1" indent="4"/>
    </xf>
    <xf fontId="9" fillId="0" borderId="1" xfId="0" applyFont="1" applyBorder="0" applyAlignment="1">
      <alignment horizontal="left" vertical="center" wrapText="1" indent="4"/>
    </xf>
    <xf fontId="9" fillId="0" borderId="2" xfId="0" applyFont="1" applyBorder="0" applyAlignment="1">
      <alignment horizontal="left" vertical="center" wrapText="1" indent="4"/>
    </xf>
    <xf fontId="12" fillId="0" borderId="3" xfId="0" applyFont="1" applyBorder="0" applyAlignment="1">
      <alignment vertical="center" wrapText="1"/>
    </xf>
    <xf fontId="7" fillId="2" borderId="0" xfId="0" applyFont="1" applyBorder="0" applyAlignment="1" applyFill="1">
      <alignment horizontal="right" vertical="center" wrapText="1" indent="1"/>
    </xf>
    <xf fontId="9" fillId="0" borderId="3" xfId="0" applyFont="1" applyBorder="0" applyAlignment="1">
      <alignment vertical="center" wrapText="1"/>
    </xf>
    <xf fontId="14" fillId="0" borderId="3" xfId="0" applyFont="1" applyBorder="0" applyAlignment="1">
      <alignment horizontal="left" vertical="center" wrapText="1"/>
    </xf>
    <xf fontId="7" fillId="2" borderId="0" xfId="0" applyFont="1" applyBorder="0" applyAlignment="1" applyFill="1">
      <alignment horizontal="center" vertical="center" wrapText="1"/>
    </xf>
    <xf fontId="9" fillId="0" borderId="0" xfId="0" numFmtId="164" applyFont="1" applyBorder="0" applyAlignment="1" applyNumberFormat="1">
      <alignment vertical="bottom" wrapText="1"/>
    </xf>
    <xf fontId="9" fillId="0" borderId="0" xfId="0" numFmtId="165" applyFont="1" applyBorder="0" applyAlignment="1" applyNumberFormat="1">
      <alignment vertical="bottom" wrapText="1"/>
    </xf>
    <xf fontId="9" fillId="0" borderId="1" xfId="0" numFmtId="165" applyFont="1" applyBorder="0" applyAlignment="1" applyNumberFormat="1">
      <alignment vertical="bottom" wrapText="1"/>
    </xf>
    <xf fontId="8" fillId="0" borderId="2" xfId="0" numFmtId="164" applyFont="1" applyBorder="0" applyAlignment="1" applyNumberFormat="1">
      <alignment vertical="bottom" wrapText="1"/>
    </xf>
    <xf fontId="11" fillId="2" borderId="0" xfId="0" applyFont="1" applyBorder="0" applyAlignment="1" applyFill="1">
      <alignment vertical="center" wrapText="1"/>
    </xf>
    <xf fontId="11" fillId="0" borderId="2" xfId="0" applyFont="1" applyBorder="0" applyAlignment="1">
      <alignment horizontal="left" vertical="bottom" wrapText="1"/>
    </xf>
    <xf fontId="9" fillId="0" borderId="0" xfId="0" applyFont="1" applyBorder="0" applyAlignment="1">
      <alignment horizontal="right" vertical="bottom" wrapText="1"/>
    </xf>
    <xf fontId="8" fillId="0" borderId="0" xfId="0" applyFont="1" applyBorder="0" applyAlignment="1">
      <alignment vertical="bottom" wrapText="1" indent="1"/>
    </xf>
    <xf fontId="8" fillId="0" borderId="0" xfId="0" numFmtId="165" applyFont="1" applyBorder="0" applyAlignment="1" applyNumberFormat="1">
      <alignment vertical="bottom" wrapText="1"/>
    </xf>
    <xf fontId="8" fillId="0" borderId="0" xfId="0" applyFont="1" applyBorder="0" applyAlignment="1">
      <alignment vertical="bottom" wrapText="1"/>
    </xf>
    <xf fontId="8" fillId="0" borderId="2" xfId="0" numFmtId="165" applyFont="1" applyBorder="0" applyAlignment="1" applyNumberFormat="1">
      <alignment vertical="bottom" wrapText="1"/>
    </xf>
    <xf fontId="8" fillId="0" borderId="0" xfId="0" numFmtId="164" applyFont="1" applyBorder="0" applyAlignment="1" applyNumberFormat="1">
      <alignment vertical="bottom" wrapText="1"/>
    </xf>
    <xf fontId="12" fillId="0" borderId="3" xfId="0" applyFont="1" applyBorder="0" applyAlignment="1">
      <alignment horizontal="justify" vertical="center" wrapText="1"/>
    </xf>
    <xf fontId="12" fillId="0" borderId="0" xfId="0" applyFont="1" applyBorder="0" applyAlignment="1">
      <alignment horizontal="justify" vertical="center" wrapText="1"/>
    </xf>
    <xf fontId="11" fillId="0" borderId="3" xfId="0" applyFont="1" applyBorder="0" applyAlignment="1">
      <alignment horizontal="left" vertical="bottom" wrapText="1"/>
    </xf>
    <xf fontId="9" fillId="0" borderId="0" xfId="0" applyFont="1" applyBorder="0" applyAlignment="1">
      <alignment vertical="bottom" wrapText="1" indent="4"/>
    </xf>
    <xf fontId="9" fillId="4" borderId="0" xfId="0" applyFont="1" applyBorder="0" applyAlignment="1" applyFill="1">
      <alignment horizontal="left" vertical="bottom" wrapText="1" indent="2"/>
    </xf>
    <xf fontId="10" fillId="0" borderId="0" xfId="0" numFmtId="165" applyFont="1" applyBorder="0" applyAlignment="1" applyNumberFormat="1">
      <alignment vertical="bottom" wrapText="1"/>
    </xf>
    <xf fontId="10" fillId="0" borderId="1" xfId="0" numFmtId="165" applyFont="1" applyBorder="0" applyAlignment="1" applyNumberFormat="1">
      <alignment vertical="bottom" wrapText="1"/>
    </xf>
    <xf fontId="12" fillId="4" borderId="3" xfId="0" applyFont="1" applyBorder="0" applyAlignment="1" applyFill="1">
      <alignment horizontal="justify" vertical="center" wrapText="1"/>
    </xf>
    <xf fontId="12" fillId="4" borderId="2" xfId="0" applyFont="1" applyBorder="0" applyAlignment="1" applyFill="1">
      <alignment horizontal="justify" vertical="center" wrapText="1"/>
    </xf>
    <xf fontId="12" fillId="4" borderId="0" xfId="0" applyFont="1" applyBorder="0" applyAlignment="1" applyFill="1">
      <alignment horizontal="justify" vertical="center" wrapText="1"/>
    </xf>
    <xf fontId="9" fillId="0" borderId="0" xfId="0" applyFont="1" applyBorder="0" applyAlignment="1">
      <alignment horizontal="left" wrapText="1"/>
    </xf>
    <xf fontId="9" fillId="2" borderId="0" xfId="0" applyFont="1" applyBorder="0" applyAlignment="1" applyFill="1">
      <alignment horizontal="right" vertical="center" wrapText="1"/>
    </xf>
    <xf fontId="9" fillId="2" borderId="0" xfId="0" applyFont="1" applyBorder="0" applyAlignment="1" applyFill="1">
      <alignment horizontal="center" vertical="center" wrapText="1"/>
    </xf>
    <xf fontId="11" fillId="2" borderId="0" xfId="0" applyFont="1" applyBorder="0" applyAlignment="1" applyFill="1">
      <alignment horizontal="right" vertical="bottom" wrapText="1" indent="1"/>
    </xf>
    <xf fontId="13" fillId="2" borderId="0" xfId="0" applyFont="1" applyBorder="0" applyAlignment="1" applyFill="1">
      <alignment wrapText="1"/>
    </xf>
    <xf fontId="8" fillId="0" borderId="0" xfId="0" applyFont="1" applyBorder="0" applyAlignment="1">
      <alignment horizontal="right" vertical="bottom" wrapText="1"/>
    </xf>
    <xf fontId="10" fillId="0" borderId="0" xfId="0" numFmtId="164" applyFont="1" applyBorder="0" applyAlignment="1" applyNumberFormat="1">
      <alignment vertical="bottom" wrapText="1"/>
    </xf>
    <xf fontId="10" fillId="0" borderId="1" xfId="0" numFmtId="164" applyFont="1" applyBorder="0" applyAlignment="1" applyNumberFormat="1">
      <alignment vertical="bottom" wrapText="1"/>
    </xf>
    <xf fontId="8" fillId="0" borderId="3" xfId="0" applyFont="1" applyBorder="0" applyAlignment="1">
      <alignment horizontal="left" vertical="bottom" wrapText="1"/>
    </xf>
    <xf fontId="8" fillId="0" borderId="3" xfId="0" applyFont="1" applyBorder="0" applyAlignment="1">
      <alignment horizontal="right" vertical="bottom" wrapText="1"/>
    </xf>
    <xf fontId="7" fillId="2" borderId="2" xfId="0" applyFont="1" applyBorder="0" applyAlignment="1" applyFill="1">
      <alignment horizontal="left" vertical="bottom" wrapText="1"/>
    </xf>
    <xf fontId="7" fillId="2" borderId="2" xfId="0" applyFont="1" applyBorder="0" applyAlignment="1" applyFill="1">
      <alignment horizontal="center" vertical="bottom" wrapText="1"/>
    </xf>
    <xf fontId="15" fillId="3" borderId="2" xfId="0" applyFont="1" applyBorder="0" applyAlignment="1" applyFill="1">
      <alignment horizontal="left" vertical="bottom" wrapText="1"/>
    </xf>
    <xf fontId="9" fillId="4" borderId="2" xfId="0" applyFont="1" applyBorder="0" applyAlignment="1" applyFill="1">
      <alignment horizontal="left" vertical="bottom" wrapText="1"/>
    </xf>
    <xf fontId="9" fillId="4" borderId="2" xfId="0" numFmtId="169" applyFont="1" applyBorder="0" applyAlignment="1" applyFill="1" applyNumberFormat="1">
      <alignment vertical="bottom" wrapText="1"/>
    </xf>
    <xf fontId="9" fillId="3" borderId="3" xfId="0" numFmtId="169" applyFont="1" applyBorder="0" applyAlignment="1" applyFill="1" applyNumberFormat="1">
      <alignment vertical="bottom" wrapText="1"/>
    </xf>
    <xf fontId="9" fillId="4" borderId="0" xfId="0" numFmtId="169" applyFont="1" applyBorder="0" applyAlignment="1" applyFill="1" applyNumberFormat="1">
      <alignment vertical="bottom" wrapText="1"/>
    </xf>
    <xf fontId="9" fillId="3" borderId="0" xfId="0" numFmtId="169" applyFont="1" applyBorder="0" applyAlignment="1" applyFill="1" applyNumberFormat="1">
      <alignment vertical="bottom" wrapText="1"/>
    </xf>
    <xf fontId="9" fillId="4" borderId="1" xfId="0" numFmtId="169" applyFont="1" applyBorder="0" applyAlignment="1" applyFill="1" applyNumberFormat="1">
      <alignment vertical="bottom" wrapText="1"/>
    </xf>
    <xf fontId="9" fillId="3" borderId="2" xfId="0" applyFont="1" applyBorder="0" applyAlignment="1" applyFill="1">
      <alignment horizontal="left" vertical="bottom" wrapText="1"/>
    </xf>
    <xf fontId="9" fillId="3" borderId="2" xfId="0" numFmtId="169" applyFont="1" applyBorder="0" applyAlignment="1" applyFill="1" applyNumberFormat="1">
      <alignment vertical="bottom" wrapText="1"/>
    </xf>
    <xf fontId="10" fillId="3" borderId="2" xfId="0" applyFont="1" applyBorder="0" applyAlignment="1" applyFill="1">
      <alignment vertical="bottom" wrapText="1"/>
    </xf>
    <xf fontId="9" fillId="4" borderId="2" xfId="0" applyFont="1" applyBorder="0" applyAlignment="1" applyFill="1">
      <alignment vertical="bottom" wrapText="1"/>
    </xf>
    <xf fontId="9" fillId="3" borderId="3" xfId="0" applyFont="1" applyBorder="0" applyAlignment="1" applyFill="1">
      <alignment horizontal="right" vertical="bottom" wrapText="1"/>
    </xf>
    <xf fontId="9" fillId="3" borderId="0" xfId="0" applyFont="1" applyBorder="0" applyAlignment="1" applyFill="1">
      <alignment horizontal="right" vertical="bottom" wrapText="1"/>
    </xf>
    <xf fontId="9" fillId="4" borderId="1" xfId="0" applyFont="1" applyBorder="0" applyAlignment="1" applyFill="1">
      <alignment horizontal="right" vertical="bottom" wrapText="1"/>
    </xf>
    <xf fontId="9" fillId="4" borderId="1" xfId="0" applyFont="1" applyBorder="0" applyAlignment="1" applyFill="1">
      <alignment vertical="bottom" wrapText="1"/>
    </xf>
    <xf fontId="9" fillId="3" borderId="2" xfId="0" applyFont="1" applyBorder="0" applyAlignment="1" applyFill="1">
      <alignment vertical="bottom" wrapText="1"/>
    </xf>
    <xf fontId="9" fillId="0" borderId="2" xfId="0" applyFont="1" applyBorder="0" applyAlignment="1">
      <alignment vertical="bottom" wrapText="1"/>
    </xf>
    <xf fontId="10" fillId="3" borderId="2" xfId="0" applyFont="1" applyBorder="0" applyAlignment="1" applyFill="1">
      <alignment horizontal="left" vertical="bottom" wrapText="1"/>
    </xf>
    <xf fontId="10" fillId="3" borderId="2" xfId="0" applyFont="1" applyBorder="0" applyAlignment="1" applyFill="1">
      <alignment horizontal="right" vertical="bottom" wrapText="1"/>
    </xf>
    <xf fontId="16" fillId="4" borderId="2" xfId="0" applyFont="1" applyBorder="0" applyAlignment="1" applyFill="1">
      <alignment horizontal="left" vertical="bottom" wrapText="1"/>
    </xf>
    <xf fontId="1" fillId="0" borderId="3" xfId="0" applyFont="1" applyBorder="0" applyAlignment="1">
      <alignment wrapText="1"/>
    </xf>
    <xf fontId="7" fillId="2" borderId="3" xfId="0" applyFont="1" applyBorder="0" applyAlignment="1" applyFill="1">
      <alignment horizontal="left" vertical="bottom" wrapText="1"/>
    </xf>
    <xf fontId="7" fillId="2" borderId="3" xfId="0" applyFont="1" applyBorder="0" applyAlignment="1" applyFill="1">
      <alignment horizontal="center" vertical="bottom" wrapText="1"/>
    </xf>
    <xf fontId="15" fillId="3" borderId="1" xfId="0" applyFont="1" applyBorder="0" applyAlignment="1" applyFill="1">
      <alignment horizontal="left" vertical="bottom" wrapText="1"/>
    </xf>
    <xf fontId="10" fillId="3" borderId="1" xfId="0" applyFont="1" applyBorder="0" applyAlignment="1" applyFill="1">
      <alignment horizontal="left" vertical="bottom" wrapText="1"/>
    </xf>
    <xf fontId="10" fillId="3" borderId="1" xfId="0" applyFont="1" applyBorder="0" applyAlignment="1" applyFill="1">
      <alignment horizontal="right" vertical="bottom" wrapText="1"/>
    </xf>
    <xf fontId="10" fillId="3" borderId="1" xfId="0" applyFont="1" applyBorder="0" applyAlignment="1" applyFill="1">
      <alignment vertical="bottom" wrapText="1"/>
    </xf>
    <xf fontId="9" fillId="4" borderId="2" xfId="0" applyFont="1" applyBorder="0" applyAlignment="1" applyFill="1">
      <alignment horizontal="right" vertical="bottom" wrapText="1"/>
    </xf>
    <xf fontId="9" fillId="3" borderId="3" xfId="0" applyFont="1" applyBorder="0" applyAlignment="1" applyFill="1">
      <alignment horizontal="left" vertical="bottom" wrapText="1"/>
    </xf>
    <xf fontId="9" fillId="3" borderId="2" xfId="0" applyFont="1" applyBorder="0" applyAlignment="1" applyFill="1">
      <alignment horizontal="right" vertical="bottom" wrapText="1"/>
    </xf>
    <xf fontId="15" fillId="4" borderId="2" xfId="0" applyFont="1" applyBorder="0" applyAlignment="1" applyFill="1">
      <alignment horizontal="left" vertical="bottom" wrapText="1"/>
    </xf>
    <xf fontId="9" fillId="4" borderId="3" xfId="0" applyFont="1" applyBorder="0" applyAlignment="1" applyFill="1">
      <alignment vertical="bottom" wrapText="1"/>
    </xf>
    <xf fontId="9" fillId="4" borderId="3" xfId="0" numFmtId="169" applyFont="1" applyBorder="0" applyAlignment="1" applyFill="1" applyNumberFormat="1">
      <alignment vertical="bottom" wrapText="1"/>
    </xf>
    <xf fontId="9" fillId="3" borderId="1" xfId="0" applyFont="1" applyBorder="0" applyAlignment="1" applyFill="1">
      <alignment horizontal="left" vertical="bottom" wrapText="1"/>
    </xf>
    <xf fontId="9" fillId="3" borderId="1" xfId="0" numFmtId="169" applyFont="1" applyBorder="0" applyAlignment="1" applyFill="1" applyNumberFormat="1">
      <alignment vertical="bottom" wrapText="1"/>
    </xf>
    <xf fontId="15" fillId="4" borderId="1" xfId="0" applyFont="1" applyBorder="0" applyAlignment="1" applyFill="1">
      <alignment horizontal="left" vertical="bottom" wrapText="1"/>
    </xf>
    <xf fontId="9" fillId="4" borderId="3" xfId="0" applyFont="1" applyBorder="0" applyAlignment="1" applyFill="1">
      <alignment horizontal="right" vertical="bottom" wrapText="1"/>
    </xf>
    <xf fontId="9" fillId="3" borderId="1" xfId="0" applyFont="1" applyBorder="0" applyAlignment="1" applyFill="1">
      <alignment horizontal="right" vertical="bottom" wrapText="1"/>
    </xf>
    <xf fontId="10" fillId="3" borderId="3" xfId="0" applyFont="1" applyBorder="0" applyAlignment="1" applyFill="1">
      <alignment vertical="bottom" wrapText="1"/>
    </xf>
    <xf fontId="9" fillId="4" borderId="3" xfId="0" applyFont="1" applyBorder="0" applyAlignment="1" applyFill="1">
      <alignment horizontal="left" vertical="bottom" wrapText="1"/>
    </xf>
    <xf fontId="10" fillId="3" borderId="0" xfId="0" applyFont="1" applyBorder="0" applyAlignment="1" applyFill="1">
      <alignment horizontal="left" vertical="bottom" wrapText="1"/>
    </xf>
    <xf fontId="10" fillId="3" borderId="0" xfId="0" applyFont="1" applyBorder="0" applyAlignment="1" applyFill="1">
      <alignment horizontal="right" vertical="bottom" wrapText="1"/>
    </xf>
    <xf fontId="10" fillId="3" borderId="0" xfId="0" applyFont="1" applyBorder="0" applyAlignment="1" applyFill="1">
      <alignment vertical="bottom" wrapText="1"/>
    </xf>
    <xf fontId="10" fillId="4" borderId="2" xfId="0" applyFont="1" applyBorder="0" applyAlignment="1" applyFill="1">
      <alignment horizontal="left" vertical="bottom" wrapText="1"/>
    </xf>
    <xf fontId="10" fillId="4" borderId="2" xfId="0" applyFont="1" applyBorder="0" applyAlignment="1" applyFill="1">
      <alignment horizontal="right" vertical="bottom" wrapText="1"/>
    </xf>
    <xf fontId="10" fillId="4" borderId="2" xfId="0" applyFont="1" applyBorder="0" applyAlignment="1" applyFill="1">
      <alignment vertical="bottom" wrapText="1"/>
    </xf>
    <xf fontId="10" fillId="4" borderId="1" xfId="0" applyFont="1" applyBorder="0" applyAlignment="1" applyFill="1">
      <alignment horizontal="left" vertical="bottom" wrapText="1"/>
    </xf>
    <xf fontId="10" fillId="4" borderId="1" xfId="0" applyFont="1" applyBorder="0" applyAlignment="1" applyFill="1">
      <alignment horizontal="right" vertical="bottom" wrapText="1"/>
    </xf>
    <xf fontId="10" fillId="4" borderId="0" xfId="0" applyFont="1" applyBorder="0" applyAlignment="1" applyFill="1">
      <alignment vertical="bottom" wrapText="1"/>
    </xf>
    <xf fontId="15" fillId="3" borderId="3" xfId="0" applyFont="1" applyBorder="0" applyAlignment="1" applyFill="1">
      <alignment horizontal="left" vertical="bottom" wrapText="1"/>
    </xf>
    <xf fontId="10" fillId="3" borderId="3" xfId="0" applyFont="1" applyBorder="0" applyAlignment="1" applyFill="1">
      <alignment horizontal="left" vertical="bottom" wrapText="1"/>
    </xf>
    <xf fontId="10" fillId="3" borderId="3" xfId="0" applyFont="1" applyBorder="0" applyAlignment="1" applyFill="1">
      <alignment horizontal="right" vertical="bottom" wrapText="1"/>
    </xf>
    <xf fontId="10" fillId="4" borderId="1" xfId="0" applyFont="1" applyBorder="0" applyAlignment="1" applyFill="1">
      <alignment vertical="bottom" wrapText="1"/>
    </xf>
    <xf fontId="9" fillId="3" borderId="1" xfId="0" applyFont="1" applyBorder="0" applyAlignment="1" applyFill="1">
      <alignment vertical="bottom" wrapText="1"/>
    </xf>
    <xf fontId="15" fillId="0" borderId="1" xfId="0" applyFont="1" applyBorder="0" applyAlignment="1">
      <alignment horizontal="left" vertical="bottom" wrapText="1"/>
    </xf>
    <xf fontId="9" fillId="0" borderId="2" xfId="0" applyFont="1" applyBorder="0" applyAlignment="1">
      <alignment horizontal="left" vertical="bottom" wrapText="1"/>
    </xf>
    <xf fontId="9" fillId="0" borderId="2" xfId="0" numFmtId="169" applyFont="1" applyBorder="0" applyAlignment="1" applyNumberFormat="1">
      <alignment vertical="bottom" wrapText="1"/>
    </xf>
    <xf fontId="9" fillId="0" borderId="3" xfId="0" numFmtId="169" applyFont="1" applyBorder="0" applyAlignment="1" applyNumberFormat="1">
      <alignment vertical="bottom" wrapText="1"/>
    </xf>
    <xf fontId="9" fillId="0" borderId="0" xfId="0" numFmtId="169" applyFont="1" applyBorder="0" applyAlignment="1" applyNumberFormat="1">
      <alignment vertical="bottom" wrapText="1"/>
    </xf>
    <xf fontId="9" fillId="0" borderId="1" xfId="0" applyFont="1" applyBorder="0" applyAlignment="1">
      <alignment vertical="bottom" wrapText="1"/>
    </xf>
    <xf fontId="9" fillId="0" borderId="1" xfId="0" numFmtId="169" applyFont="1" applyBorder="0" applyAlignment="1" applyNumberFormat="1">
      <alignment vertical="bottom" wrapText="1"/>
    </xf>
    <xf fontId="9" fillId="0" borderId="2" xfId="0" applyFont="1" applyBorder="0" applyAlignment="1">
      <alignment horizontal="right" vertical="bottom" wrapText="1"/>
    </xf>
    <xf fontId="15" fillId="0" borderId="2" xfId="0" applyFont="1" applyBorder="0" applyAlignment="1">
      <alignment horizontal="left" vertical="bottom" wrapText="1"/>
    </xf>
    <xf fontId="9" fillId="0" borderId="3" xfId="0" applyFont="1" applyBorder="0" applyAlignment="1">
      <alignment vertical="bottom" wrapText="1"/>
    </xf>
    <xf fontId="10" fillId="0" borderId="2" xfId="0" applyFont="1" applyBorder="0" applyAlignment="1">
      <alignment horizontal="left" vertical="bottom" wrapText="1"/>
    </xf>
    <xf fontId="10" fillId="0" borderId="2" xfId="0" applyFont="1" applyBorder="0" applyAlignment="1">
      <alignment horizontal="right" vertical="bottom" wrapText="1"/>
    </xf>
    <xf fontId="10" fillId="0" borderId="2" xfId="0" applyFont="1" applyBorder="0" applyAlignment="1">
      <alignment vertical="bottom" wrapText="1"/>
    </xf>
    <xf fontId="10" fillId="0" borderId="3" xfId="0" applyFont="1" applyBorder="0" applyAlignment="1">
      <alignment vertical="bottom" wrapText="1"/>
    </xf>
    <xf fontId="15" fillId="0" borderId="3" xfId="0" applyFont="1" applyBorder="0" applyAlignment="1">
      <alignment horizontal="left" vertical="bottom" wrapText="1"/>
    </xf>
    <xf fontId="10" fillId="0" borderId="3" xfId="0" applyFont="1" applyBorder="0" applyAlignment="1">
      <alignment horizontal="left" vertical="bottom" wrapText="1"/>
    </xf>
    <xf fontId="10" fillId="0" borderId="3" xfId="0" applyFont="1" applyBorder="0" applyAlignment="1">
      <alignment horizontal="right" vertical="bottom" wrapText="1"/>
    </xf>
    <xf fontId="9" fillId="4" borderId="0" xfId="0" applyFont="1" applyBorder="0" applyAlignment="1" applyFill="1">
      <alignment wrapText="1"/>
    </xf>
    <xf fontId="9" fillId="2" borderId="2" xfId="0" applyFont="1" applyBorder="0" applyAlignment="1" applyFill="1">
      <alignment horizontal="center" vertical="bottom" wrapText="1"/>
    </xf>
    <xf fontId="10" fillId="4" borderId="0" xfId="0" applyFont="1" applyBorder="0" applyAlignment="1" applyFill="1">
      <alignment wrapText="1"/>
    </xf>
    <xf fontId="17" fillId="4" borderId="1" xfId="0" applyFont="1" applyBorder="0" applyAlignment="1" applyFill="1">
      <alignment horizontal="right" vertical="bottom" wrapText="1"/>
    </xf>
    <xf fontId="17" fillId="4" borderId="1" xfId="0" applyFont="1" applyBorder="0" applyAlignment="1" applyFill="1">
      <alignment vertical="bottom" wrapText="1"/>
    </xf>
    <xf fontId="9" fillId="4" borderId="3" xfId="0" applyFont="1" applyBorder="0" applyAlignment="1" applyFill="1">
      <alignment horizontal="left" vertical="center" wrapText="1"/>
    </xf>
    <xf fontId="9" fillId="4" borderId="3" xfId="0" applyFont="1" applyBorder="0" applyAlignment="1" applyFill="1">
      <alignment horizontal="right" vertical="center" wrapText="1"/>
    </xf>
    <xf fontId="9" fillId="4" borderId="3" xfId="0" applyFont="1" applyBorder="0" applyAlignment="1" applyFill="1">
      <alignment vertical="center" wrapText="1"/>
    </xf>
    <xf fontId="9" fillId="0" borderId="0" xfId="0" numFmtId="168" applyFont="1" applyBorder="0" applyAlignment="1" applyNumberFormat="1">
      <alignment wrapText="1"/>
    </xf>
    <xf fontId="7" fillId="2" borderId="0" xfId="0" applyFont="1" applyBorder="0" applyAlignment="1" applyFill="1">
      <alignment horizontal="center" wrapText="1"/>
    </xf>
    <xf fontId="7" fillId="2" borderId="6" xfId="0" applyFont="1" applyBorder="0" applyAlignment="1" applyFill="1">
      <alignment horizontal="center" wrapText="1"/>
    </xf>
    <xf fontId="7" fillId="2" borderId="7" xfId="0" applyFont="1" applyBorder="0" applyAlignment="1" applyFill="1">
      <alignment horizontal="center" wrapText="1"/>
    </xf>
    <xf fontId="7" fillId="2" borderId="1" xfId="0" applyFont="1" applyBorder="0" applyAlignment="1" applyFill="1">
      <alignment horizontal="left" vertical="bottom" wrapText="1"/>
    </xf>
    <xf fontId="7" fillId="2" borderId="1" xfId="0" applyFont="1" applyBorder="0" applyAlignment="1" applyFill="1">
      <alignment horizontal="center" wrapText="1"/>
    </xf>
    <xf fontId="7" fillId="2" borderId="8" xfId="0" applyFont="1" applyBorder="0" applyAlignment="1" applyFill="1">
      <alignment horizontal="center" wrapText="1"/>
    </xf>
    <xf fontId="7" fillId="2" borderId="9" xfId="0" numFmtId="168" applyFont="1" applyBorder="0" applyAlignment="1" applyFill="1" applyNumberFormat="1">
      <alignment horizontal="center" wrapText="1"/>
    </xf>
    <xf fontId="7" fillId="2" borderId="1" xfId="0" numFmtId="168" applyFont="1" applyBorder="0" applyAlignment="1" applyFill="1" applyNumberFormat="1">
      <alignment horizontal="center" wrapText="1"/>
    </xf>
    <xf fontId="9" fillId="3" borderId="3" xfId="0" applyFont="1" applyBorder="0" applyAlignment="1" applyFill="1">
      <alignment horizontal="center" vertical="bottom" wrapText="1"/>
    </xf>
    <xf fontId="9" fillId="3" borderId="3" xfId="0" numFmtId="170" applyFont="1" applyBorder="0" applyAlignment="1" applyFill="1" applyNumberFormat="1">
      <alignment horizontal="center" vertical="bottom" wrapText="1"/>
    </xf>
    <xf fontId="9" fillId="3" borderId="10" xfId="0" numFmtId="170" applyFont="1" applyBorder="0" applyAlignment="1" applyFill="1" applyNumberFormat="1">
      <alignment horizontal="center" vertical="bottom" wrapText="1"/>
    </xf>
    <xf fontId="9" fillId="3" borderId="11" xfId="0" numFmtId="170" applyFont="1" applyBorder="0" applyAlignment="1" applyFill="1" applyNumberFormat="1">
      <alignment horizontal="center" vertical="bottom" wrapText="1"/>
    </xf>
    <xf fontId="9" fillId="3" borderId="3" xfId="0" numFmtId="171" applyFont="1" applyBorder="0" applyAlignment="1" applyFill="1" applyNumberFormat="1">
      <alignment horizontal="center" vertical="bottom" wrapText="1"/>
    </xf>
    <xf fontId="9" fillId="3" borderId="10" xfId="0" numFmtId="171" applyFont="1" applyBorder="0" applyAlignment="1" applyFill="1" applyNumberFormat="1">
      <alignment horizontal="center" vertical="bottom" wrapText="1"/>
    </xf>
    <xf fontId="9" fillId="3" borderId="11" xfId="0" numFmtId="171" applyFont="1" applyBorder="0" applyAlignment="1" applyFill="1" applyNumberFormat="1">
      <alignment horizontal="center" vertical="bottom" wrapText="1"/>
    </xf>
    <xf fontId="9" fillId="3" borderId="3" xfId="0" applyFont="1" applyBorder="0" applyAlignment="1" applyFill="1">
      <alignment horizontal="left" vertical="bottom" wrapText="1" indent="1"/>
    </xf>
    <xf fontId="9" fillId="4" borderId="0" xfId="0" applyFont="1" applyBorder="0" applyAlignment="1" applyFill="1">
      <alignment horizontal="center" vertical="bottom" wrapText="1"/>
    </xf>
    <xf fontId="9" fillId="3" borderId="0" xfId="0" applyFont="1" applyBorder="0" applyAlignment="1" applyFill="1">
      <alignment horizontal="left" vertical="bottom" wrapText="1" indent="1"/>
    </xf>
    <xf fontId="9" fillId="3" borderId="0" xfId="0" applyFont="1" applyBorder="0" applyAlignment="1" applyFill="1">
      <alignment horizontal="center" vertical="bottom" wrapText="1"/>
    </xf>
    <xf fontId="9" fillId="3" borderId="0" xfId="0" numFmtId="171" applyFont="1" applyBorder="0" applyAlignment="1" applyFill="1" applyNumberFormat="1">
      <alignment horizontal="center" vertical="bottom" wrapText="1"/>
    </xf>
    <xf fontId="9" fillId="3" borderId="6" xfId="0" numFmtId="171" applyFont="1" applyBorder="0" applyAlignment="1" applyFill="1" applyNumberFormat="1">
      <alignment horizontal="center" vertical="bottom" wrapText="1"/>
    </xf>
    <xf fontId="9" fillId="3" borderId="7" xfId="0" numFmtId="171" applyFont="1" applyBorder="0" applyAlignment="1" applyFill="1" applyNumberFormat="1">
      <alignment horizontal="center" vertical="bottom" wrapText="1"/>
    </xf>
    <xf fontId="9" fillId="4" borderId="0" xfId="0" applyFont="1" applyBorder="0" applyAlignment="1" applyFill="1">
      <alignment horizontal="left" vertical="bottom" wrapText="1" indent="1"/>
    </xf>
    <xf fontId="9" fillId="4" borderId="0" xfId="0" numFmtId="171" applyFont="1" applyBorder="0" applyAlignment="1" applyFill="1" applyNumberFormat="1">
      <alignment horizontal="center" vertical="bottom" wrapText="1"/>
    </xf>
    <xf fontId="9" fillId="4" borderId="6" xfId="0" numFmtId="171" applyFont="1" applyBorder="0" applyAlignment="1" applyFill="1" applyNumberFormat="1">
      <alignment horizontal="center" vertical="bottom" wrapText="1"/>
    </xf>
    <xf fontId="9" fillId="4" borderId="7" xfId="0" numFmtId="171" applyFont="1" applyBorder="0" applyAlignment="1" applyFill="1" applyNumberFormat="1">
      <alignment horizontal="center" vertical="bottom" wrapText="1"/>
    </xf>
    <xf fontId="9" fillId="4" borderId="1" xfId="0" applyFont="1" applyBorder="0" applyAlignment="1" applyFill="1">
      <alignment horizontal="left" vertical="bottom" wrapText="1" indent="1"/>
    </xf>
    <xf fontId="9" fillId="4" borderId="1" xfId="0" applyFont="1" applyBorder="0" applyAlignment="1" applyFill="1">
      <alignment horizontal="center" vertical="bottom" wrapText="1"/>
    </xf>
    <xf fontId="9" fillId="4" borderId="1" xfId="0" numFmtId="171" applyFont="1" applyBorder="0" applyAlignment="1" applyFill="1" applyNumberFormat="1">
      <alignment horizontal="center" vertical="bottom" wrapText="1"/>
    </xf>
    <xf fontId="9" fillId="4" borderId="8" xfId="0" numFmtId="171" applyFont="1" applyBorder="0" applyAlignment="1" applyFill="1" applyNumberFormat="1">
      <alignment horizontal="center" vertical="bottom" wrapText="1"/>
    </xf>
    <xf fontId="9" fillId="4" borderId="9" xfId="0" numFmtId="171" applyFont="1" applyBorder="0" applyAlignment="1" applyFill="1" applyNumberFormat="1">
      <alignment horizontal="center" vertical="bottom" wrapText="1"/>
    </xf>
    <xf fontId="8" fillId="3" borderId="2" xfId="0" applyFont="1" applyBorder="0" applyAlignment="1" applyFill="1">
      <alignment horizontal="center" vertical="bottom" wrapText="1"/>
    </xf>
    <xf fontId="8" fillId="3" borderId="2" xfId="0" numFmtId="171" applyFont="1" applyBorder="0" applyAlignment="1" applyFill="1" applyNumberFormat="1">
      <alignment horizontal="center" vertical="bottom" wrapText="1"/>
    </xf>
    <xf fontId="8" fillId="3" borderId="12" xfId="0" numFmtId="171" applyFont="1" applyBorder="0" applyAlignment="1" applyFill="1" applyNumberFormat="1">
      <alignment horizontal="center" vertical="bottom" wrapText="1"/>
    </xf>
    <xf fontId="8" fillId="3" borderId="13" xfId="0" numFmtId="171" applyFont="1" applyBorder="0" applyAlignment="1" applyFill="1" applyNumberFormat="1">
      <alignment horizontal="center" vertical="bottom" wrapText="1"/>
    </xf>
    <xf fontId="7" fillId="2" borderId="9" xfId="0" numFmtId="172" applyFont="1" applyBorder="0" applyAlignment="1" applyFill="1" applyNumberFormat="1">
      <alignment horizontal="center" wrapText="1"/>
    </xf>
    <xf fontId="7" fillId="2" borderId="1" xfId="0" numFmtId="172" applyFont="1" applyBorder="0" applyAlignment="1" applyFill="1" applyNumberFormat="1">
      <alignment horizontal="center" wrapText="1"/>
    </xf>
    <xf fontId="9" fillId="0" borderId="0" xfId="0" numFmtId="168" applyFont="1" applyBorder="0" applyAlignment="1" applyNumberFormat="1">
      <alignment vertical="top" wrapText="1"/>
    </xf>
    <xf fontId="9" fillId="0" borderId="0" xfId="0" applyFont="1" applyBorder="0" applyAlignment="1">
      <alignment horizontal="justify" vertical="center" wrapText="1"/>
    </xf>
    <xf fontId="9" fillId="0" borderId="0" xfId="0" applyFont="1" applyBorder="0" applyAlignment="1">
      <alignment horizontal="justify" vertical="top" wrapText="1"/>
    </xf>
    <xf fontId="9" fillId="4" borderId="6" xfId="0" applyFont="1" applyBorder="0" applyAlignment="1" applyFill="1">
      <alignment horizontal="center" vertical="bottom" wrapText="1"/>
    </xf>
    <xf fontId="9" fillId="4" borderId="7" xfId="0" applyFont="1" applyBorder="0" applyAlignment="1" applyFill="1">
      <alignment horizontal="center" vertical="bottom" wrapText="1"/>
    </xf>
  </cellXfs>
  <cellStyles count="6">
    <cellStyle name="Normal" xfId="0"/>
    <cellStyle name="Table (Normal)" xfId="1"/>
    <cellStyle name="Normal" xfId="2"/>
    <cellStyle name="Heading 1" xfId="3"/>
    <cellStyle name="Heading 2" xfId="4"/>
    <cellStyle name="Heading 3" xfId="5"/>
  </cellStyles>
  <dxfs count="42">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FFFFFF"/>
        </patternFill>
      </fill>
    </dxf>
    <dxf>
      <font/>
      <fill>
        <patternFill patternType="solid">
          <bgColor rgb="FFCCEEFF"/>
        </patternFill>
      </fill>
    </dxf>
    <dxf>
      <font/>
      <fill>
        <patternFill patternType="solid">
          <bgColor rgb="FFCCEEFF"/>
        </patternFill>
      </fill>
    </dxf>
    <dxf>
      <font/>
      <fill>
        <patternFill patternType="solid">
          <bgColor rgb="FFFFFFFF"/>
        </patternFill>
      </fill>
    </dxf>
    <dxf>
      <font/>
      <fill>
        <patternFill patternType="solid">
          <bgColor rgb="FFFFFFFF"/>
        </patternFill>
      </fill>
    </dxf>
    <dxf>
      <font/>
      <fill>
        <patternFill patternType="solid">
          <bgColor rgb="FFCCEE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
      <font/>
      <fill>
        <patternFill patternType="solid">
          <bgColor rgb="FFCCEEFF"/>
        </patternFill>
      </fill>
    </dxf>
    <dxf>
      <font/>
      <fill>
        <patternFill patternType="solid">
          <bgColor rgb="FFFFFFFF"/>
        </patternFill>
      </fill>
    </dxf>
  </dxfs>
  <tableStyles count="21" defaultTableStyle="TableStyleMedium2" defaultPivotStyle="PivotStyleLight16">
    <tableStyle name="tableStyle1" pivot="0" count="2">
      <tableStyleElement type="firstRowStripe" dxfId="0"/>
      <tableStyleElement type="secondRowStripe" dxfId="1"/>
    </tableStyle>
    <tableStyle name="tableStyle2" pivot="0" count="2">
      <tableStyleElement type="firstRowStripe" dxfId="2"/>
      <tableStyleElement type="secondRowStripe" dxfId="3"/>
    </tableStyle>
    <tableStyle name="tableStyle3" pivot="0" count="2">
      <tableStyleElement type="firstRowStripe" dxfId="4"/>
      <tableStyleElement type="secondRowStripe" dxfId="5"/>
    </tableStyle>
    <tableStyle name="tableStyle4" pivot="0" count="2">
      <tableStyleElement type="firstRowStripe" dxfId="6"/>
      <tableStyleElement type="secondRowStripe" dxfId="7"/>
    </tableStyle>
    <tableStyle name="tableStyle5" pivot="0" count="2">
      <tableStyleElement type="firstRowStripe" dxfId="8"/>
      <tableStyleElement type="secondRowStripe" dxfId="9"/>
    </tableStyle>
    <tableStyle name="tableStyle6" pivot="0" count="2">
      <tableStyleElement type="firstRowStripe" dxfId="10"/>
      <tableStyleElement type="secondRowStripe" dxfId="11"/>
    </tableStyle>
    <tableStyle name="tableStyle7" pivot="0" count="2">
      <tableStyleElement type="firstRowStripe" dxfId="12"/>
      <tableStyleElement type="secondRowStripe" dxfId="13"/>
    </tableStyle>
    <tableStyle name="tableStyle8" pivot="0" count="2">
      <tableStyleElement type="firstRowStripe" dxfId="14"/>
      <tableStyleElement type="secondRowStripe" dxfId="15"/>
    </tableStyle>
    <tableStyle name="tableStyle9" pivot="0" count="2">
      <tableStyleElement type="firstRowStripe" dxfId="16"/>
      <tableStyleElement type="secondRowStripe" dxfId="17"/>
    </tableStyle>
    <tableStyle name="tableStyle10" pivot="0" count="2">
      <tableStyleElement type="firstRowStripe" dxfId="18"/>
      <tableStyleElement type="secondRowStripe" dxfId="19"/>
    </tableStyle>
    <tableStyle name="tableStyle11" pivot="0" count="2">
      <tableStyleElement type="firstRowStripe" dxfId="20"/>
      <tableStyleElement type="secondRowStripe" dxfId="21"/>
    </tableStyle>
    <tableStyle name="tableStyle12" pivot="0" count="2">
      <tableStyleElement type="firstRowStripe" dxfId="22"/>
      <tableStyleElement type="secondRowStripe" dxfId="23"/>
    </tableStyle>
    <tableStyle name="tableStyle13" pivot="0" count="2">
      <tableStyleElement type="firstRowStripe" dxfId="24"/>
      <tableStyleElement type="secondRowStripe" dxfId="25"/>
    </tableStyle>
    <tableStyle name="tableStyle14" pivot="0" count="2">
      <tableStyleElement type="firstRowStripe" dxfId="26"/>
      <tableStyleElement type="secondRowStripe" dxfId="27"/>
    </tableStyle>
    <tableStyle name="tableStyle15" pivot="0" count="2">
      <tableStyleElement type="firstRowStripe" dxfId="28"/>
      <tableStyleElement type="secondRowStripe" dxfId="29"/>
    </tableStyle>
    <tableStyle name="tableStyle16" pivot="0" count="2">
      <tableStyleElement type="firstRowStripe" dxfId="30"/>
      <tableStyleElement type="secondRowStripe" dxfId="31"/>
    </tableStyle>
    <tableStyle name="tableStyle17" pivot="0" count="2">
      <tableStyleElement type="firstRowStripe" dxfId="32"/>
      <tableStyleElement type="secondRowStripe" dxfId="33"/>
    </tableStyle>
    <tableStyle name="tableStyle18" pivot="0" count="2">
      <tableStyleElement type="firstRowStripe" dxfId="34"/>
      <tableStyleElement type="secondRowStripe" dxfId="35"/>
    </tableStyle>
    <tableStyle name="tableStyle19" pivot="0" count="2">
      <tableStyleElement type="firstRowStripe" dxfId="36"/>
      <tableStyleElement type="secondRowStripe" dxfId="37"/>
    </tableStyle>
    <tableStyle name="tableStyle20" pivot="0" count="2">
      <tableStyleElement type="firstRowStripe" dxfId="38"/>
      <tableStyleElement type="secondRowStripe" dxfId="39"/>
    </tableStyle>
    <tableStyle name="tableStyle21" pivot="0" count="2">
      <tableStyleElement type="firstRowStripe" dxfId="40"/>
      <tableStyleElement type="secondRowStripe" dxfId="41"/>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png"></Relationship></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-6062715</xdr:rowOff>
    </xdr:from>
    <xdr:ext cx="10464480" cy="6012715"/>
    <xdr:pic>
      <xdr:nvPicPr>
        <xdr:cNvPr id="1" name="image.png" descr="image.png"/>
        <xdr:cNvPicPr>
          <a:picLocks noChangeAspect="1"/>
        </xdr:cNvPicPr>
      </xdr:nvPicPr>
      <xdr:blipFill>
        <a:blip xmlns:r="http://schemas.openxmlformats.org/officeDocument/2006/relationships" r:embed="rId1"/>
        <a:stretch>
          <a:fillRect/>
        </a:stretch>
      </xdr:blipFill>
      <xdr:spPr>
        <a:xfrm>
          <a:off x="0" y="0"/>
          <a:ext cx="10464480" cy="6012715"/>
        </a:xfrm>
        <a:prstGeom prst="rect"/>
      </xdr:spPr>
    </xdr:pic>
    <xdr:clientData/>
  </xdr:oneCellAnchor>
</xdr:wsDr>
</file>

<file path=xl/tables/table1.xml><?xml version="1.0" encoding="utf-8"?>
<table xmlns="http://schemas.openxmlformats.org/spreadsheetml/2006/main" id="1" name="Table1" displayName="Table1" ref="A5:R33"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1" showFirstColumn="0" showLastColumn="0" showRowStripes="1" showColumnStripes="0"/>
  <SheetId>2</SheetId>
</table>
</file>

<file path=xl/tables/table2.xml><?xml version="1.0" encoding="utf-8"?>
<table xmlns="http://schemas.openxmlformats.org/spreadsheetml/2006/main" id="2" name="Table2" displayName="Table2" ref="A5:D33" headerRowCount="0" totalsRowShown="0">
  <tableColumns count="4">
    <tableColumn id="1" name="Column1"/>
    <tableColumn id="2" name="Column2"/>
    <tableColumn id="3" name="Column3"/>
    <tableColumn id="4" name="Column4"/>
  </tableColumns>
  <tableStyleInfo name="tableStyle2" showFirstColumn="0" showLastColumn="0" showRowStripes="1" showColumnStripes="0"/>
  <SheetId>3</SheetId>
</table>
</file>

<file path=xl/tables/table3.xml><?xml version="1.0" encoding="utf-8"?>
<table xmlns="http://schemas.openxmlformats.org/spreadsheetml/2006/main" id="3" name="Table3" displayName="Table3" ref="A32:R40"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3" showFirstColumn="0" showLastColumn="0" showRowStripes="1" showColumnStripes="0"/>
  <SheetId>4</SheetId>
</table>
</file>

<file path=xl/tables/table4.xml><?xml version="1.0" encoding="utf-8"?>
<table xmlns="http://schemas.openxmlformats.org/spreadsheetml/2006/main" id="4" name="Table4" displayName="Table4" ref="A7:D16" headerRowCount="0" totalsRowShown="0">
  <tableColumns count="4">
    <tableColumn id="1" name="Column1"/>
    <tableColumn id="2" name="Column2"/>
    <tableColumn id="3" name="Column3"/>
    <tableColumn id="4" name="Column4"/>
  </tableColumns>
  <tableStyleInfo name="tableStyle4" showFirstColumn="0" showLastColumn="0" showRowStripes="1" showColumnStripes="0"/>
  <SheetId>5</SheetId>
</table>
</file>

<file path=xl/tables/table5.xml><?xml version="1.0" encoding="utf-8"?>
<table xmlns="http://schemas.openxmlformats.org/spreadsheetml/2006/main" id="5" name="Table5" displayName="Table5" ref="A18:D29" headerRowCount="0" totalsRowShown="0">
  <tableColumns count="4">
    <tableColumn id="1" name="Column1"/>
    <tableColumn id="2" name="Column2"/>
    <tableColumn id="3" name="Column3"/>
    <tableColumn id="4" name="Column4"/>
  </tableColumns>
  <tableStyleInfo name="tableStyle5" showFirstColumn="0" showLastColumn="0" showRowStripes="1" showColumnStripes="0"/>
  <SheetId>5</SheetId>
</table>
</file>

<file path=xl/tables/table6.xml><?xml version="1.0" encoding="utf-8"?>
<table xmlns="http://schemas.openxmlformats.org/spreadsheetml/2006/main" id="6" name="Table6" displayName="Table6" ref="A32:D40" headerRowCount="0" totalsRowShown="0">
  <tableColumns count="4">
    <tableColumn id="1" name="Column1"/>
    <tableColumn id="2" name="Column2"/>
    <tableColumn id="3" name="Column3"/>
    <tableColumn id="4" name="Column4"/>
  </tableColumns>
  <tableStyleInfo name="tableStyle6" showFirstColumn="0" showLastColumn="0" showRowStripes="1" showColumnStripes="0"/>
  <SheetId>5</SheetId>
</table>
</file>

<file path=xl/tables/table7.xml><?xml version="1.0" encoding="utf-8"?>
<table xmlns="http://schemas.openxmlformats.org/spreadsheetml/2006/main" id="7" name="Table7" displayName="Table7" ref="A7:R15"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7" showFirstColumn="0" showLastColumn="0" showRowStripes="1" showColumnStripes="0"/>
  <SheetId>6</SheetId>
</table>
</file>

<file path=xl/tables/table8.xml><?xml version="1.0" encoding="utf-8"?>
<table xmlns="http://schemas.openxmlformats.org/spreadsheetml/2006/main" id="8" name="Table8" displayName="Table8" ref="A7:D15" headerRowCount="0" totalsRowShown="0">
  <tableColumns count="4">
    <tableColumn id="1" name="Column1"/>
    <tableColumn id="2" name="Column2"/>
    <tableColumn id="3" name="Column3"/>
    <tableColumn id="4" name="Column4"/>
  </tableColumns>
  <tableStyleInfo name="tableStyle8" showFirstColumn="0" showLastColumn="0" showRowStripes="1" showColumnStripes="0"/>
  <SheetId>7</SheetId>
</table>
</file>

<file path=xl/tables/table9.xml><?xml version="1.0" encoding="utf-8"?>
<table xmlns="http://schemas.openxmlformats.org/spreadsheetml/2006/main" id="9" name="Table9" displayName="Table9" ref="A7:R17"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9" showFirstColumn="0" showLastColumn="0" showRowStripes="1" showColumnStripes="0"/>
  <SheetId>8</SheetId>
</table>
</file>

<file path=xl/tables/table10.xml><?xml version="1.0" encoding="utf-8"?>
<table xmlns="http://schemas.openxmlformats.org/spreadsheetml/2006/main" id="10" name="Table10" displayName="Table10" ref="A30:R35"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10" showFirstColumn="0" showLastColumn="0" showRowStripes="1" showColumnStripes="0"/>
  <SheetId>9</SheetId>
</table>
</file>

<file path=xl/tables/table11.xml><?xml version="1.0" encoding="utf-8"?>
<table xmlns="http://schemas.openxmlformats.org/spreadsheetml/2006/main" id="11" name="Table11" displayName="Table11" ref="A7:R27"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11" showFirstColumn="0" showLastColumn="0" showRowStripes="1" showColumnStripes="0"/>
  <SheetId>9</SheetId>
</table>
</file>

<file path=xl/tables/table12.xml><?xml version="1.0" encoding="utf-8"?>
<table xmlns="http://schemas.openxmlformats.org/spreadsheetml/2006/main" id="12" name="Table12" displayName="Table12" ref="A7:R13"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12" showFirstColumn="0" showLastColumn="0" showRowStripes="1" showColumnStripes="0"/>
  <SheetId>10</SheetId>
</table>
</file>

<file path=xl/tables/table13.xml><?xml version="1.0" encoding="utf-8"?>
<table xmlns="http://schemas.openxmlformats.org/spreadsheetml/2006/main" id="13" name="Table13" displayName="Table13" ref="O14:R14" headerRowCount="0" totalsRowShown="0">
  <tableColumns count="4">
    <tableColumn id="1" name="Column1"/>
    <tableColumn id="2" name="Column2"/>
    <tableColumn id="3" name="Column3"/>
    <tableColumn id="4" name="Column4"/>
  </tableColumns>
  <tableStyleInfo name="tableStyle13" showFirstColumn="0" showLastColumn="0" showRowStripes="1" showColumnStripes="0"/>
  <SheetId>10</SheetId>
</table>
</file>

<file path=xl/tables/table14.xml><?xml version="1.0" encoding="utf-8"?>
<table xmlns="http://schemas.openxmlformats.org/spreadsheetml/2006/main" id="14" name="Table14" displayName="Table14" ref="A15:R17"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14" showFirstColumn="0" showLastColumn="0" showRowStripes="1" showColumnStripes="0"/>
  <SheetId>10</SheetId>
</table>
</file>

<file path=xl/tables/table15.xml><?xml version="1.0" encoding="utf-8"?>
<table xmlns="http://schemas.openxmlformats.org/spreadsheetml/2006/main" id="15" name="Table15" displayName="Table15" ref="A14:M14"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15" showFirstColumn="0" showLastColumn="0" showRowStripes="1" showColumnStripes="0"/>
  <SheetId>10</SheetId>
</table>
</file>

<file path=xl/tables/table16.xml><?xml version="1.0" encoding="utf-8"?>
<table xmlns="http://schemas.openxmlformats.org/spreadsheetml/2006/main" id="16" name="Table16" displayName="Table16" ref="A20:R24" headerRowCount="0" totalsRowShown="0">
  <tableColumns count="18">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s>
  <tableStyleInfo name="tableStyle16" showFirstColumn="0" showLastColumn="0" showRowStripes="1" showColumnStripes="0"/>
  <SheetId>10</SheetId>
</table>
</file>

<file path=xl/tables/table17.xml><?xml version="1.0" encoding="utf-8"?>
<table xmlns="http://schemas.openxmlformats.org/spreadsheetml/2006/main" id="17" name="Table17" displayName="Table17" ref="A7:D17" headerRowCount="0" totalsRowShown="0">
  <tableColumns count="4">
    <tableColumn id="1" name="Column1"/>
    <tableColumn id="2" name="Column2"/>
    <tableColumn id="3" name="Column3"/>
    <tableColumn id="4" name="Column4"/>
  </tableColumns>
  <tableStyleInfo name="tableStyle17" showFirstColumn="0" showLastColumn="0" showRowStripes="1" showColumnStripes="0"/>
  <SheetId>11</SheetId>
</table>
</file>

<file path=xl/tables/table18.xml><?xml version="1.0" encoding="utf-8"?>
<table xmlns="http://schemas.openxmlformats.org/spreadsheetml/2006/main" id="18" name="Table18" displayName="Table18" ref="A7:D27" headerRowCount="0" totalsRowShown="0">
  <tableColumns count="4">
    <tableColumn id="1" name="Column1"/>
    <tableColumn id="2" name="Column2"/>
    <tableColumn id="3" name="Column3"/>
    <tableColumn id="4" name="Column4"/>
  </tableColumns>
  <tableStyleInfo name="tableStyle18" showFirstColumn="0" showLastColumn="0" showRowStripes="1" showColumnStripes="0"/>
  <SheetId>12</SheetId>
</table>
</file>

<file path=xl/tables/table19.xml><?xml version="1.0" encoding="utf-8"?>
<table xmlns="http://schemas.openxmlformats.org/spreadsheetml/2006/main" id="19" name="Table19" displayName="Table19" ref="A30:D35" headerRowCount="0" totalsRowShown="0">
  <tableColumns count="4">
    <tableColumn id="1" name="Column1"/>
    <tableColumn id="2" name="Column2"/>
    <tableColumn id="3" name="Column3"/>
    <tableColumn id="4" name="Column4"/>
  </tableColumns>
  <tableStyleInfo name="tableStyle19" showFirstColumn="0" showLastColumn="0" showRowStripes="1" showColumnStripes="0"/>
  <SheetId>12</SheetId>
</table>
</file>

<file path=xl/tables/table20.xml><?xml version="1.0" encoding="utf-8"?>
<table xmlns="http://schemas.openxmlformats.org/spreadsheetml/2006/main" id="20" name="Table20" displayName="Table20" ref="A7:D24" headerRowCount="0" totalsRowShown="0">
  <tableColumns count="4">
    <tableColumn id="1" name="Column1"/>
    <tableColumn id="2" name="Column2"/>
    <tableColumn id="3" name="Column3"/>
    <tableColumn id="4" name="Column4"/>
  </tableColumns>
  <tableStyleInfo name="tableStyle20" showFirstColumn="0" showLastColumn="0" showRowStripes="1" showColumnStripes="0"/>
  <SheetId>13</SheetId>
</table>
</file>

<file path=xl/tables/table21.xml><?xml version="1.0" encoding="utf-8"?>
<table xmlns="http://schemas.openxmlformats.org/spreadsheetml/2006/main" id="21" name="Table21" displayName="Table21" ref="S14:AD21" headerRowCount="0" totalsRowShown="0">
  <tableColumns count="12">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s>
  <tableStyleInfo name="tableStyle21" showFirstColumn="0" showLastColumn="0" showRowStripes="1" showColumnStripes="0"/>
  <SheetId>18</SheetId>
</tabl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Relationship Id="rId2" Type="http://schemas.openxmlformats.org/officeDocument/2006/relationships/table" Target="../tables/table5.xml"></Relationship><Relationship Id="rId3" Type="http://schemas.openxmlformats.org/officeDocument/2006/relationships/table" Target="../tables/table6.xml"></Relationship></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Relationships>
</file>

<file path=xl/worksheets/_rels/sheet9.xml.rels><?xml version="1.0" encoding="UTF-8" standalone="yes"?>
<Relationships xmlns="http://schemas.openxmlformats.org/package/2006/relationships"><Relationship Id="rId1" Type="http://schemas.openxmlformats.org/officeDocument/2006/relationships/table" Target="../tables/table10.xml"></Relationship><Relationship Id="rId2" Type="http://schemas.openxmlformats.org/officeDocument/2006/relationships/table" Target="../tables/table11.xml"></Relationship></Relationships>
</file>

<file path=xl/worksheets/_rels/sheet10.xml.rels><?xml version="1.0" encoding="UTF-8" standalone="yes"?>
<Relationships xmlns="http://schemas.openxmlformats.org/package/2006/relationships"><Relationship Id="rId1" Type="http://schemas.openxmlformats.org/officeDocument/2006/relationships/table" Target="../tables/table12.xml"></Relationship><Relationship Id="rId2" Type="http://schemas.openxmlformats.org/officeDocument/2006/relationships/table" Target="../tables/table13.xml"></Relationship><Relationship Id="rId3" Type="http://schemas.openxmlformats.org/officeDocument/2006/relationships/table" Target="../tables/table14.xml"></Relationship><Relationship Id="rId4" Type="http://schemas.openxmlformats.org/officeDocument/2006/relationships/table" Target="../tables/table15.xml"></Relationship><Relationship Id="rId5" Type="http://schemas.openxmlformats.org/officeDocument/2006/relationships/table" Target="../tables/table16.xml"></Relationship></Relationships>
</file>

<file path=xl/worksheets/_rels/sheet11.xml.rels><?xml version="1.0" encoding="UTF-8" standalone="yes"?>
<Relationships xmlns="http://schemas.openxmlformats.org/package/2006/relationships"><Relationship Id="rId1" Type="http://schemas.openxmlformats.org/officeDocument/2006/relationships/table" Target="../tables/table17.xml"></Relationship></Relationships>
</file>

<file path=xl/worksheets/_rels/sheet12.xml.rels><?xml version="1.0" encoding="UTF-8" standalone="yes"?>
<Relationships xmlns="http://schemas.openxmlformats.org/package/2006/relationships"><Relationship Id="rId1" Type="http://schemas.openxmlformats.org/officeDocument/2006/relationships/table" Target="../tables/table18.xml"></Relationship><Relationship Id="rId2" Type="http://schemas.openxmlformats.org/officeDocument/2006/relationships/table" Target="../tables/table19.xml"></Relationship></Relationships>
</file>

<file path=xl/worksheets/_rels/sheet13.xml.rels><?xml version="1.0" encoding="UTF-8" standalone="yes"?>
<Relationships xmlns="http://schemas.openxmlformats.org/package/2006/relationships"><Relationship Id="rId1" Type="http://schemas.openxmlformats.org/officeDocument/2006/relationships/table" Target="../tables/table20.xml"></Relationship></Relationships>
</file>

<file path=xl/worksheets/_rels/sheet18.xml.rels><?xml version="1.0" encoding="UTF-8" standalone="yes"?>
<Relationships xmlns="http://schemas.openxmlformats.org/package/2006/relationships"><Relationship Id="rId1" Type="http://schemas.openxmlformats.org/officeDocument/2006/relationships/table" Target="../tables/table21.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
  <sheetViews>
    <sheetView showRuler="false" workbookViewId="0"/>
  </sheetViews>
  <sheetFormatPr baseColWidth="12" defaultRowHeight="15" x14ac:dyDescent="0"/>
  <cols>
    <col min="1" max="1" width="152.91" customWidth="1"/>
  </cols>
  <sheetData>
    <row r="1" ht="490" customHeight="1">
      <c r="A1" s="1"/>
    </row>
  </sheetData>
  <pageMargins left="0.75" right="0.75" top="1" bottom="1" header="0.5" footer="0.5"/>
  <drawing r:id="rId1"/>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Ruler="false" workbookViewId="0"/>
  </sheetViews>
  <sheetFormatPr baseColWidth="12" defaultRowHeight="15" x14ac:dyDescent="0"/>
  <cols>
    <col min="1" max="1" width="93.7" customWidth="1"/>
    <col min="2" max="2" hidden="1"/>
    <col min="3" max="3" hidden="1"/>
    <col min="4" max="4" hidden="1"/>
    <col min="5" max="5" hidden="1"/>
  </cols>
  <sheetData>
    <row r="1" ht="27.5" customHeight="1">
      <c r="A1" t="s" s="6">
        <v>0</v>
      </c>
    </row>
    <row r="2" ht="22.5" customHeight="1"/>
    <row r="3" ht="22.5" customHeight="1">
      <c r="A3" s="30"/>
      <c r="B3" s="30"/>
      <c r="C3" s="30"/>
      <c r="D3" s="30"/>
      <c r="E3" s="30"/>
      <c r="F3" s="30"/>
      <c r="G3" s="30"/>
      <c r="H3" s="30"/>
      <c r="I3" s="30"/>
      <c r="J3" s="30"/>
      <c r="K3" s="30"/>
      <c r="L3" s="30"/>
      <c r="M3" s="30"/>
      <c r="N3" s="30"/>
      <c r="O3" s="30"/>
      <c r="P3" s="30"/>
      <c r="Q3" s="30"/>
      <c r="R3" s="30"/>
    </row>
    <row r="4" ht="20.833333333333332" customHeight="1">
      <c r="A4" t="s" s="7">
        <v>1</v>
      </c>
      <c r="B4" t="s" s="8">
        <v>2</v>
      </c>
      <c r="C4" t="s" s="8">
        <v>3</v>
      </c>
      <c r="D4" t="s" s="8">
        <v>4</v>
      </c>
      <c r="E4" t="s" s="8">
        <v>5</v>
      </c>
      <c r="F4" t="s" s="8">
        <v>6</v>
      </c>
      <c r="G4" t="s" s="8">
        <v>7</v>
      </c>
      <c r="H4" t="s" s="8">
        <v>8</v>
      </c>
      <c r="I4" t="s" s="8">
        <v>9</v>
      </c>
      <c r="J4" t="s" s="8">
        <v>10</v>
      </c>
      <c r="K4" t="s" s="8">
        <v>11</v>
      </c>
      <c r="L4" t="s" s="8">
        <v>12</v>
      </c>
      <c r="M4" t="s" s="8">
        <v>13</v>
      </c>
      <c r="N4" t="s" s="8">
        <v>14</v>
      </c>
      <c r="O4" t="s" s="8">
        <v>15</v>
      </c>
      <c r="P4" t="s" s="8">
        <v>16</v>
      </c>
      <c r="Q4" t="s" s="8">
        <v>17</v>
      </c>
      <c r="R4" t="s" s="8">
        <v>18</v>
      </c>
    </row>
    <row r="5" ht="22.5" customHeight="1">
      <c r="A5" t="s" s="9">
        <v>19</v>
      </c>
    </row>
    <row r="6" ht="22.5" customHeight="1">
      <c r="A6" t="s" s="10">
        <v>20</v>
      </c>
      <c r="B6" s="11">
        <v>77701000</v>
      </c>
      <c r="C6" s="11">
        <v>75136000</v>
      </c>
      <c r="D6" s="11">
        <v>78269000</v>
      </c>
      <c r="E6" s="11">
        <v>79638807</v>
      </c>
      <c r="F6" s="11">
        <v>82625389</v>
      </c>
      <c r="G6" s="11">
        <v>85594378</v>
      </c>
      <c r="H6" s="11">
        <v>87795736</v>
      </c>
      <c r="I6" s="11">
        <v>95201253</v>
      </c>
      <c r="J6" s="11">
        <v>92110261</v>
      </c>
      <c r="K6" s="11">
        <v>92829715</v>
      </c>
      <c r="L6" s="11">
        <v>90714966</v>
      </c>
      <c r="M6" s="11">
        <v>91586920</v>
      </c>
      <c r="N6" s="11">
        <v>92244813</v>
      </c>
      <c r="O6" s="11">
        <v>93564268</v>
      </c>
      <c r="P6" s="11">
        <v>94573361</v>
      </c>
      <c r="Q6" s="11">
        <v>95061938</v>
      </c>
      <c r="R6" s="11">
        <v>95884792</v>
      </c>
    </row>
    <row r="7" ht="22.5" customHeight="1">
      <c r="A7" t="s" s="10">
        <v>21</v>
      </c>
      <c r="B7" s="12">
        <v>3233000</v>
      </c>
      <c r="C7" s="12">
        <v>13041000</v>
      </c>
      <c r="D7" s="12">
        <v>21774000</v>
      </c>
      <c r="E7" s="12">
        <v>73602348</v>
      </c>
      <c r="F7" s="12">
        <v>18214254</v>
      </c>
      <c r="G7" s="12">
        <v>32226762</v>
      </c>
      <c r="H7" s="12">
        <v>29178070</v>
      </c>
      <c r="I7" s="12">
        <v>94234176</v>
      </c>
      <c r="J7" s="12">
        <v>11992422</v>
      </c>
      <c r="K7" s="12">
        <v>10504809</v>
      </c>
      <c r="L7" s="12">
        <v>45466817</v>
      </c>
      <c r="M7" s="12">
        <v>7203298</v>
      </c>
      <c r="N7" s="12">
        <v>5815181</v>
      </c>
      <c r="O7" s="12">
        <v>12995931</v>
      </c>
      <c r="P7" s="12">
        <v>26072905</v>
      </c>
      <c r="Q7" s="12">
        <v>20018926</v>
      </c>
      <c r="R7" s="12">
        <v>10117972</v>
      </c>
    </row>
    <row r="8" ht="22.5" customHeight="1">
      <c r="A8" t="s" s="13">
        <v>22</v>
      </c>
      <c r="B8" s="14">
        <v>1683000</v>
      </c>
      <c r="C8" s="14">
        <v>1953000</v>
      </c>
      <c r="D8" s="14">
        <v>1703000</v>
      </c>
      <c r="E8" s="14">
        <v>2246597</v>
      </c>
      <c r="F8" s="14">
        <v>2379665</v>
      </c>
      <c r="G8" s="14">
        <v>1882001</v>
      </c>
      <c r="H8" s="14">
        <v>1101432</v>
      </c>
      <c r="I8" s="14">
        <v>1160432</v>
      </c>
      <c r="J8" s="14">
        <v>1026237</v>
      </c>
      <c r="K8" s="14">
        <v>1024961</v>
      </c>
      <c r="L8" s="14">
        <v>1031822</v>
      </c>
      <c r="M8" s="14">
        <v>1037551</v>
      </c>
      <c r="N8" s="14">
        <v>1056260</v>
      </c>
      <c r="O8" s="14">
        <v>1053009</v>
      </c>
      <c r="P8" s="14">
        <v>1067659</v>
      </c>
      <c r="Q8" s="14">
        <v>1475136</v>
      </c>
      <c r="R8" s="14">
        <v>2863357</v>
      </c>
    </row>
    <row r="9" ht="22.5" customHeight="1">
      <c r="A9" t="s" s="15">
        <v>23</v>
      </c>
      <c r="B9" s="16">
        <f>SUM(B6:B8)</f>
        <v>82617000</v>
      </c>
      <c r="C9" s="16">
        <f>SUM(C6:C8)</f>
        <v>90130000</v>
      </c>
      <c r="D9" s="16">
        <f>SUM(D6:D8)</f>
        <v>101746000</v>
      </c>
      <c r="E9" s="16">
        <f>SUM(E6:E8)</f>
        <v>155488000</v>
      </c>
      <c r="F9" s="16">
        <f>SUM(F6:F8)</f>
        <v>103219000</v>
      </c>
      <c r="G9" s="16">
        <f>SUM(G6:G8)</f>
        <v>119703000</v>
      </c>
      <c r="H9" s="16">
        <f>SUM(H6:H8)</f>
        <v>118075000</v>
      </c>
      <c r="I9" s="16">
        <f>SUM(I6:I8)</f>
        <v>190595861</v>
      </c>
      <c r="J9" s="16">
        <f>SUM(J6:J8)</f>
        <v>105128920</v>
      </c>
      <c r="K9" s="16">
        <f>SUM(K6:K8)</f>
        <v>104359485</v>
      </c>
      <c r="L9" s="16">
        <f>SUM(L6:L8)</f>
        <v>137214000</v>
      </c>
      <c r="M9" s="16">
        <f>SUM(M6:M8)</f>
        <v>99828000</v>
      </c>
      <c r="N9" s="16">
        <v>99116000</v>
      </c>
      <c r="O9" s="16">
        <f>SUM(O6:O8)</f>
        <v>107613000</v>
      </c>
      <c r="P9" s="16">
        <f>SUM(P6:P8)</f>
        <v>121714000</v>
      </c>
      <c r="Q9" s="16">
        <f>SUM(Q6:Q8)</f>
        <v>116556000</v>
      </c>
      <c r="R9" s="16">
        <f>SUM(R6:R8)</f>
        <v>108866000</v>
      </c>
    </row>
    <row r="10" ht="22.5" customHeight="1">
      <c r="A10" t="s" s="17">
        <v>24</v>
      </c>
      <c r="B10" s="18"/>
      <c r="C10" s="18"/>
      <c r="D10" s="18"/>
      <c r="E10" s="18"/>
      <c r="F10" s="18"/>
      <c r="G10" s="18"/>
      <c r="H10" s="18"/>
      <c r="I10" s="18"/>
      <c r="J10" s="18"/>
      <c r="K10" s="18"/>
      <c r="L10" s="18"/>
      <c r="M10" s="18"/>
      <c r="N10" s="18"/>
      <c r="O10" s="18"/>
      <c r="P10" s="18"/>
      <c r="Q10" s="18"/>
      <c r="R10" s="18"/>
    </row>
    <row r="11" ht="22.5" customHeight="1">
      <c r="A11" t="s" s="10">
        <v>25</v>
      </c>
      <c r="B11" s="12">
        <v>55477000</v>
      </c>
      <c r="C11" s="12">
        <v>55667000</v>
      </c>
      <c r="D11" s="12">
        <v>75315000</v>
      </c>
      <c r="E11" s="12">
        <v>202005642</v>
      </c>
      <c r="F11" s="12">
        <v>83353305</v>
      </c>
      <c r="G11" s="12">
        <v>75834287</v>
      </c>
      <c r="H11" s="12">
        <v>72866930</v>
      </c>
      <c r="I11" s="12">
        <v>101782864</v>
      </c>
      <c r="J11" s="12">
        <v>65904878</v>
      </c>
      <c r="K11" s="12">
        <v>61429477</v>
      </c>
      <c r="L11" s="12">
        <v>86501720</v>
      </c>
      <c r="M11" s="12">
        <v>63475254</v>
      </c>
      <c r="N11" s="12">
        <v>86224075</v>
      </c>
      <c r="O11" s="12">
        <v>114868194</v>
      </c>
      <c r="P11" s="12">
        <v>76412995</v>
      </c>
      <c r="Q11" s="12">
        <v>78538660</v>
      </c>
      <c r="R11" s="12">
        <v>99646640</v>
      </c>
    </row>
    <row r="12" ht="22.5" customHeight="1">
      <c r="A12" t="s" s="13">
        <v>26</v>
      </c>
      <c r="B12" s="14">
        <v>24596000</v>
      </c>
      <c r="C12" s="14">
        <v>16242000</v>
      </c>
      <c r="D12" s="14">
        <v>17263000</v>
      </c>
      <c r="E12" s="14">
        <v>26530000</v>
      </c>
      <c r="F12" s="14">
        <v>24531517</v>
      </c>
      <c r="G12" s="14">
        <v>21650885</v>
      </c>
      <c r="H12" s="14">
        <v>20131054</v>
      </c>
      <c r="I12" s="14">
        <v>22036783</v>
      </c>
      <c r="J12" s="14">
        <v>21258108</v>
      </c>
      <c r="K12" s="14">
        <v>23092996</v>
      </c>
      <c r="L12" s="14">
        <v>21982200</v>
      </c>
      <c r="M12" s="14">
        <v>22573960</v>
      </c>
      <c r="N12" s="14">
        <v>25778529</v>
      </c>
      <c r="O12" s="14">
        <v>28725972</v>
      </c>
      <c r="P12" s="14">
        <v>21397484</v>
      </c>
      <c r="Q12" s="14">
        <v>24899038</v>
      </c>
      <c r="R12" s="14">
        <v>25178529</v>
      </c>
    </row>
    <row r="13" ht="22.5" customHeight="1">
      <c r="A13" t="s" s="15">
        <v>27</v>
      </c>
      <c r="B13" s="16">
        <f>SUM(B11:B12)</f>
        <v>80073000</v>
      </c>
      <c r="C13" s="16">
        <f>SUM(C11:C12)</f>
        <v>71909000</v>
      </c>
      <c r="D13" s="16">
        <f>SUM(D11:D12)</f>
        <v>92578000</v>
      </c>
      <c r="E13" s="16">
        <f>SUM(E11:E12)</f>
        <v>228536000</v>
      </c>
      <c r="F13" s="16">
        <f>SUM(F11:F12)</f>
        <v>107885000</v>
      </c>
      <c r="G13" s="16">
        <f>SUM(G11:G12)</f>
        <v>97485000</v>
      </c>
      <c r="H13" s="16">
        <f>SUM(H11:H12)</f>
        <v>92998000</v>
      </c>
      <c r="I13" s="16">
        <f>SUM(I11:I12)</f>
        <v>123820000</v>
      </c>
      <c r="J13" s="16">
        <f>SUM(J11:J12)</f>
        <v>87163000</v>
      </c>
      <c r="K13" s="16">
        <f>SUM(K11:K12)</f>
        <v>84522000</v>
      </c>
      <c r="L13" s="16">
        <f>SUM(L11:L12)</f>
        <v>108484000</v>
      </c>
      <c r="M13" s="16">
        <f>SUM(M11:M12)</f>
        <v>86049000</v>
      </c>
      <c r="N13" s="16">
        <v>112003000</v>
      </c>
      <c r="O13" s="16">
        <f>SUM(O11:O12)</f>
        <v>143594000</v>
      </c>
      <c r="P13" s="16">
        <f>SUM(P11:P12)</f>
        <v>97810000</v>
      </c>
      <c r="Q13" s="16">
        <f>SUM(Q11:Q12)</f>
        <v>103438000</v>
      </c>
      <c r="R13" s="16">
        <f>SUM(R11:R12)</f>
        <v>124825169</v>
      </c>
    </row>
    <row r="14" ht="22.5" customHeight="1">
      <c r="A14" t="s" s="15">
        <f>IF(MAX(B14:R14)&lt;0,"Operating loss",IF(MIN(B14:R14)&gt;0,"Operating income","Operating income (loss)"))</f>
        <v>28</v>
      </c>
      <c r="B14" s="16">
        <f>B9-B13</f>
        <v>2544000</v>
      </c>
      <c r="C14" s="16">
        <f>C9-C13</f>
        <v>18221000</v>
      </c>
      <c r="D14" s="16">
        <f>D9-D13</f>
        <v>9168000</v>
      </c>
      <c r="E14" s="16">
        <f>E9-E13</f>
        <v>-73048000</v>
      </c>
      <c r="F14" s="16">
        <f>F9-F13</f>
        <v>-4666000</v>
      </c>
      <c r="G14" s="16">
        <f>G9-G13</f>
        <v>22218000</v>
      </c>
      <c r="H14" s="16">
        <f>H9-H13</f>
        <v>25077000</v>
      </c>
      <c r="I14" s="16">
        <f>I9-I13</f>
        <v>66775000</v>
      </c>
      <c r="J14" s="16">
        <f>J9-J13</f>
        <v>17965000</v>
      </c>
      <c r="K14" s="16">
        <f>K9-K13</f>
        <v>19838000</v>
      </c>
      <c r="L14" s="16">
        <f>L9-L13</f>
        <v>28730000</v>
      </c>
      <c r="M14" s="16">
        <f>M9-M13</f>
        <v>13779000</v>
      </c>
      <c r="N14" s="16">
        <v>-12887000</v>
      </c>
      <c r="O14" s="16">
        <f>O9-O13</f>
        <v>-35981000</v>
      </c>
      <c r="P14" s="16">
        <f>P9-P13</f>
        <v>23904000</v>
      </c>
      <c r="Q14" s="16">
        <f>Q9-Q13</f>
        <v>13118000</v>
      </c>
      <c r="R14" s="16">
        <f>R9-R13</f>
        <v>-15960000</v>
      </c>
    </row>
    <row r="15" ht="22.5" customHeight="1">
      <c r="A15" t="s" s="19">
        <f>IF(MAX(B15:R15)&lt;0,"Investment loss",IF(MIN(B15:R15)&gt;0,"Investment income","Investment income (loss)"))</f>
        <v>29</v>
      </c>
      <c r="B15" s="20">
        <v>3373000</v>
      </c>
      <c r="C15" s="20">
        <v>-9575000</v>
      </c>
      <c r="D15" s="20">
        <v>7902000</v>
      </c>
      <c r="E15" s="20">
        <v>9042311</v>
      </c>
      <c r="F15" s="20">
        <v>13048395</v>
      </c>
      <c r="G15" s="20">
        <v>13458789</v>
      </c>
      <c r="H15" s="20">
        <v>13732026</v>
      </c>
      <c r="I15" s="20">
        <v>12256148</v>
      </c>
      <c r="J15" s="20">
        <v>10860388</v>
      </c>
      <c r="K15" s="20">
        <v>-1196850</v>
      </c>
      <c r="L15" s="20">
        <v>-2276495</v>
      </c>
      <c r="M15" s="20">
        <v>2721242</v>
      </c>
      <c r="N15" s="20">
        <v>6324348</v>
      </c>
      <c r="O15" s="20">
        <v>2108814</v>
      </c>
      <c r="P15" s="20">
        <v>2656305</v>
      </c>
      <c r="Q15" s="20">
        <v>550648</v>
      </c>
      <c r="R15" s="20">
        <v>5676951</v>
      </c>
    </row>
    <row r="16" ht="22.5" customHeight="1">
      <c r="A16" t="s" s="10">
        <f>IF(MAX(B16:R16)&lt;0,"Interest expense",IF(MIN(B16:R16)&gt;0,"Interest income","Interest income (expense)"))</f>
        <v>30</v>
      </c>
      <c r="B16" s="12">
        <v>-5867000</v>
      </c>
      <c r="C16" s="12">
        <v>-5841000</v>
      </c>
      <c r="D16" s="12">
        <v>-5807000</v>
      </c>
      <c r="E16" s="12">
        <v>-5931319</v>
      </c>
      <c r="F16" s="12">
        <v>-4490707</v>
      </c>
      <c r="G16" s="12">
        <v>-4562806</v>
      </c>
      <c r="H16" s="12">
        <v>-5432030</v>
      </c>
      <c r="I16" s="12">
        <v>-5598297</v>
      </c>
      <c r="J16" s="12">
        <v>-5283771</v>
      </c>
      <c r="K16" s="12">
        <v>-5590569</v>
      </c>
      <c r="L16" s="12">
        <v>-5796770</v>
      </c>
      <c r="M16" s="12">
        <v>-6642267</v>
      </c>
      <c r="N16" s="12">
        <v>-6654649</v>
      </c>
      <c r="O16" s="12">
        <v>-5681882</v>
      </c>
      <c r="P16" s="12">
        <v>-5688136</v>
      </c>
      <c r="Q16" s="12">
        <v>-5719882</v>
      </c>
      <c r="R16" s="12">
        <v>-5923488</v>
      </c>
    </row>
    <row r="17" ht="22.5" customHeight="1">
      <c r="A17" t="s" s="10">
        <f>IF(MAX(B17:R17)&lt;0,"Other expense",IF(MIN(B17:R17)&gt;0,"Other income","Other income (expense)"))</f>
        <v>31</v>
      </c>
      <c r="B17" s="12">
        <v>-9733000</v>
      </c>
      <c r="C17" s="12">
        <v>-1350000</v>
      </c>
      <c r="D17" s="12">
        <v>446000</v>
      </c>
      <c r="E17" s="12">
        <v>1075026</v>
      </c>
      <c r="F17" s="12">
        <v>1317079</v>
      </c>
      <c r="G17" s="12">
        <v>-261263</v>
      </c>
      <c r="H17" s="12">
        <v>1328652</v>
      </c>
      <c r="I17" s="12">
        <v>1008999</v>
      </c>
      <c r="J17" s="12">
        <v>1345</v>
      </c>
      <c r="K17" s="12">
        <v>-339</v>
      </c>
      <c r="L17" s="12">
        <v>86660</v>
      </c>
      <c r="M17" s="12">
        <v>1348284</v>
      </c>
      <c r="N17" s="12">
        <v>714073</v>
      </c>
      <c r="O17" s="12">
        <v>457832</v>
      </c>
      <c r="P17" s="12">
        <v>439397</v>
      </c>
      <c r="Q17" s="12">
        <v>-603214</v>
      </c>
      <c r="R17" s="12">
        <v>552748</v>
      </c>
    </row>
    <row r="18" ht="22.5" customHeight="1">
      <c r="A18" t="s" s="13">
        <v>32</v>
      </c>
      <c r="B18" s="14">
        <v>0</v>
      </c>
      <c r="C18" s="14">
        <v>0</v>
      </c>
      <c r="D18" s="14">
        <v>0</v>
      </c>
      <c r="E18" s="14">
        <v>-13314716.86</v>
      </c>
      <c r="F18" s="14">
        <v>14057087.57</v>
      </c>
      <c r="G18" s="14">
        <v>-6738476</v>
      </c>
      <c r="H18" s="14">
        <v>-9550168</v>
      </c>
      <c r="I18" s="14">
        <v>10084486</v>
      </c>
      <c r="J18" s="14">
        <v>2022359</v>
      </c>
      <c r="K18" s="14">
        <v>19640150</v>
      </c>
      <c r="L18" s="14">
        <v>-3789947</v>
      </c>
      <c r="M18" s="14">
        <v>2678746</v>
      </c>
      <c r="N18" s="14">
        <v>-2220616</v>
      </c>
      <c r="O18" s="14">
        <v>4895002</v>
      </c>
      <c r="P18" s="14">
        <v>-351940</v>
      </c>
      <c r="Q18" s="14">
        <v>-893249</v>
      </c>
      <c r="R18" s="14">
        <v>-2143796</v>
      </c>
    </row>
    <row r="19" ht="22.5" customHeight="1">
      <c r="A19" t="s" s="15">
        <f>IF(MAX(B19:R19)&lt;0,"Net other expense",IF(MIN(B19:R19)&gt;0,"Net other income","Net other income (expense)"))</f>
        <v>33</v>
      </c>
      <c r="B19" s="16">
        <f>SUM(B15:B18)</f>
        <v>-12227000</v>
      </c>
      <c r="C19" s="16">
        <f>SUM(C15:C18)</f>
        <v>-16766000</v>
      </c>
      <c r="D19" s="16">
        <f>SUM(D15:D18)</f>
        <v>2541000</v>
      </c>
      <c r="E19" s="16">
        <f>SUM(E15:E18)</f>
        <v>-9129000</v>
      </c>
      <c r="F19" s="16">
        <f>SUM(F15:F18)</f>
        <v>23931854.57</v>
      </c>
      <c r="G19" s="16">
        <f>SUM(G15:G18)</f>
        <v>1896244</v>
      </c>
      <c r="H19" s="16">
        <f>SUM(H15:H18)</f>
        <v>78480</v>
      </c>
      <c r="I19" s="16">
        <f>SUM(I15:I18)</f>
        <v>17751000</v>
      </c>
      <c r="J19" s="16">
        <f>SUM(J15:J18)</f>
        <v>7600321</v>
      </c>
      <c r="K19" s="16">
        <f>SUM(K15:K18)</f>
        <v>12852000</v>
      </c>
      <c r="L19" s="16">
        <f>SUM(L15:L18)</f>
        <v>-11776552</v>
      </c>
      <c r="M19" s="16">
        <f>SUM(M15:M18)</f>
        <v>106000</v>
      </c>
      <c r="N19" s="16">
        <v>-1838000</v>
      </c>
      <c r="O19" s="16">
        <f>SUM(O15:O18)</f>
        <v>1780000</v>
      </c>
      <c r="P19" s="16">
        <f>SUM(P15:P18)</f>
        <v>-2944374</v>
      </c>
      <c r="Q19" s="16">
        <f>SUM(Q15:Q18)</f>
        <v>-6665697</v>
      </c>
      <c r="R19" s="16">
        <f>SUM(R15:R18)</f>
        <v>-1837585</v>
      </c>
    </row>
    <row r="20" ht="22.5" customHeight="1">
      <c r="A20" t="s" s="19">
        <f>IF(MAX(B20:R20)&lt;0,"Loss before income taxes",IF(MIN(B20:R20)&gt;0,"Income before income taxes","Income (loss) before income taxes"))</f>
        <v>34</v>
      </c>
      <c r="B20" s="20">
        <f>B14+B19</f>
        <v>-9683000</v>
      </c>
      <c r="C20" s="20">
        <f>C14+C19</f>
        <v>1455000</v>
      </c>
      <c r="D20" s="20">
        <f>D14+D19</f>
        <v>11709000</v>
      </c>
      <c r="E20" s="20">
        <f>E14+E19</f>
        <v>-82177000</v>
      </c>
      <c r="F20" s="20">
        <f>F14+F19</f>
        <v>19265000</v>
      </c>
      <c r="G20" s="20">
        <v>24115000</v>
      </c>
      <c r="H20" s="20">
        <v>25156000</v>
      </c>
      <c r="I20" s="20">
        <f>I14+I19</f>
        <v>84526000</v>
      </c>
      <c r="J20" s="20">
        <f>J14+J19</f>
        <v>25564000</v>
      </c>
      <c r="K20" s="20">
        <f>K14+K19</f>
        <v>32690000</v>
      </c>
      <c r="L20" s="20">
        <f>L14+L19</f>
        <v>16954000</v>
      </c>
      <c r="M20" s="20">
        <f>M14+M19</f>
        <v>13885000</v>
      </c>
      <c r="N20" s="20">
        <v>-14725000</v>
      </c>
      <c r="O20" s="20">
        <f>O14+O19</f>
        <v>-34201000</v>
      </c>
      <c r="P20" s="20">
        <f>P14+P19</f>
        <v>20959000</v>
      </c>
      <c r="Q20" s="20">
        <f>Q14+Q19</f>
        <v>6453000</v>
      </c>
      <c r="R20" s="20">
        <f>R14+R19</f>
        <v>-17797000</v>
      </c>
    </row>
    <row r="21" ht="22.5" customHeight="1">
      <c r="A21" t="s" s="13">
        <f>IF(MAX(B21:R21)&lt;0,"Benefit for income taxes",IF(MIN(B21:R21)&gt;0,"Provision for income taxes","Provision (benefit) for income taxes"))</f>
        <v>35</v>
      </c>
      <c r="B21" s="14">
        <v>643000</v>
      </c>
      <c r="C21" s="14">
        <v>526000</v>
      </c>
      <c r="D21" s="14">
        <v>541000</v>
      </c>
      <c r="E21" s="14">
        <v>2796412</v>
      </c>
      <c r="F21" s="14">
        <v>-662854</v>
      </c>
      <c r="G21" s="14">
        <v>2203836</v>
      </c>
      <c r="H21" s="14">
        <v>2450046</v>
      </c>
      <c r="I21" s="14">
        <v>7002021</v>
      </c>
      <c r="J21" s="14">
        <v>2333083</v>
      </c>
      <c r="K21" s="14">
        <v>2010745</v>
      </c>
      <c r="L21" s="14">
        <v>2788856</v>
      </c>
      <c r="M21" s="14">
        <v>2477642</v>
      </c>
      <c r="N21" s="14">
        <v>421837</v>
      </c>
      <c r="O21" s="14">
        <v>2050055</v>
      </c>
      <c r="P21" s="14">
        <v>3338772</v>
      </c>
      <c r="Q21" s="14">
        <v>1880891</v>
      </c>
      <c r="R21" s="14">
        <v>1109711</v>
      </c>
    </row>
    <row r="22" ht="22.5" customHeight="1">
      <c r="A22" t="s" s="15">
        <f>IF(MAX(B22:R22)&lt;0,"Net loss",IF(MIN(B22:R22)&gt;0,"Net income","Net income (loss)"))</f>
        <v>36</v>
      </c>
      <c r="B22" s="16">
        <f>B20-B21</f>
        <v>-10326000</v>
      </c>
      <c r="C22" s="16">
        <f>C20-C21</f>
        <v>929000</v>
      </c>
      <c r="D22" s="16">
        <f>D20-D21</f>
        <v>11168000</v>
      </c>
      <c r="E22" s="16">
        <f>E20-E21</f>
        <v>-84973000</v>
      </c>
      <c r="F22" s="16">
        <f>F20-F21</f>
        <v>19928000</v>
      </c>
      <c r="G22" s="16">
        <f>G20-G21</f>
        <v>21911000</v>
      </c>
      <c r="H22" s="16">
        <f>H20-H21</f>
        <v>22706000</v>
      </c>
      <c r="I22" s="16">
        <f>I20-I21</f>
        <v>77524000</v>
      </c>
      <c r="J22" s="16">
        <f>J20-J21</f>
        <v>23231000</v>
      </c>
      <c r="K22" s="16">
        <f>K20-K21</f>
        <v>30679000</v>
      </c>
      <c r="L22" s="16">
        <f>L20-L21</f>
        <v>14165000</v>
      </c>
      <c r="M22" s="16">
        <f>M20-M21</f>
        <v>11407000</v>
      </c>
      <c r="N22" s="16">
        <v>-15147000</v>
      </c>
      <c r="O22" s="16">
        <f>O20-O21</f>
        <v>-36251000</v>
      </c>
      <c r="P22" s="16">
        <f>P20-P21</f>
        <v>17620000</v>
      </c>
      <c r="Q22" s="16">
        <f>Q20-Q21</f>
        <v>4572000</v>
      </c>
      <c r="R22" s="16">
        <f>R20-R21</f>
        <v>-18907000</v>
      </c>
    </row>
    <row r="23" ht="22.5" customHeight="1">
      <c r="A23" t="s" s="19">
        <f>IF(MAX(B23:R23)&lt;0,"Less: Net loss attributable to redeemable noncontrolling interest",IF(MIN(B23:R23)&gt;=0,"Less: Net income attributable to redeemable noncontrolling interest","Less: Net income (loss) attributable to redeemable noncontrolling interest"))</f>
        <v>37</v>
      </c>
      <c r="B23" s="20">
        <v>2093000</v>
      </c>
      <c r="C23" s="20">
        <v>185000</v>
      </c>
      <c r="D23" s="20">
        <v>3322000</v>
      </c>
      <c r="E23" s="20">
        <v>8468771</v>
      </c>
      <c r="F23" s="20">
        <v>8088731</v>
      </c>
      <c r="G23" s="20">
        <v>11738434</v>
      </c>
      <c r="H23" s="20">
        <v>0</v>
      </c>
      <c r="I23" s="20">
        <v>0</v>
      </c>
      <c r="J23" s="20">
        <v>0</v>
      </c>
      <c r="K23" s="20">
        <v>0</v>
      </c>
      <c r="L23" s="20">
        <v>0</v>
      </c>
      <c r="M23" s="20">
        <v>0</v>
      </c>
      <c r="N23" s="20">
        <v>0</v>
      </c>
      <c r="O23" s="20">
        <v>0</v>
      </c>
      <c r="P23" s="20">
        <v>0</v>
      </c>
      <c r="Q23" s="20">
        <v>0</v>
      </c>
      <c r="R23" s="20">
        <v>0</v>
      </c>
    </row>
    <row r="24" ht="22.5" customHeight="1">
      <c r="A24" t="s" s="10">
        <f>IF(MAX(B24:R24)&lt;0,"Less: Net loss attributable to noncontrolling interests in subsidiaries",IF(MIN(B24:R24)&gt;=0,"Less: Net income attributable to noncontrolling interests in subsidiaries","Less: Net income (loss) attributable to noncontrolling interests in subsidiaries"))</f>
        <v>38</v>
      </c>
      <c r="B24" s="12">
        <v>2536000</v>
      </c>
      <c r="C24" s="12">
        <v>-5183000</v>
      </c>
      <c r="D24" s="12">
        <v>6520000</v>
      </c>
      <c r="E24" s="12">
        <v>7743910</v>
      </c>
      <c r="F24" s="12">
        <v>8589123</v>
      </c>
      <c r="G24" s="12">
        <v>11707908</v>
      </c>
      <c r="H24" s="12">
        <v>10141801</v>
      </c>
      <c r="I24" s="12">
        <v>6473482</v>
      </c>
      <c r="J24" s="12">
        <v>4836301</v>
      </c>
      <c r="K24" s="12">
        <v>843544</v>
      </c>
      <c r="L24" s="12">
        <v>1718896</v>
      </c>
      <c r="M24" s="12">
        <v>-575600</v>
      </c>
      <c r="N24" s="12">
        <v>2772690</v>
      </c>
      <c r="O24" s="12">
        <v>1396171</v>
      </c>
      <c r="P24" s="12">
        <v>1336974</v>
      </c>
      <c r="Q24" s="12">
        <v>-472553</v>
      </c>
      <c r="R24" s="12">
        <v>1302464</v>
      </c>
    </row>
    <row r="25" ht="22.5" customHeight="1">
      <c r="A25" t="s" s="13">
        <f>IF(MAX(B25:R25)&lt;0,"Less: Net loss attributable to noncontrolling interests in GCMH",IF(MIN(B25:R25)&gt;=0,"Less: Net income attributable to noncontrolling interests in GCMH","Less: Net income (loss) attributable to noncontrolling interests in GCMH"))</f>
        <v>39</v>
      </c>
      <c r="B25" s="14">
        <v>-14955000</v>
      </c>
      <c r="C25" s="14">
        <v>5927000</v>
      </c>
      <c r="D25" s="14">
        <f>1324883+1000</f>
        <v>1325883</v>
      </c>
      <c r="E25" s="14">
        <v>-105234680</v>
      </c>
      <c r="F25" s="14">
        <v>702613.52</v>
      </c>
      <c r="G25" s="14">
        <v>-2191280</v>
      </c>
      <c r="H25" s="14">
        <v>8508283</v>
      </c>
      <c r="I25" s="14">
        <v>56828358</v>
      </c>
      <c r="J25" s="14">
        <v>13669114</v>
      </c>
      <c r="K25" s="14">
        <v>22229834</v>
      </c>
      <c r="L25" s="14">
        <v>9347069</v>
      </c>
      <c r="M25" s="14">
        <v>7593227</v>
      </c>
      <c r="N25" s="14">
        <v>-16690096</v>
      </c>
      <c r="O25" s="14">
        <v>-42495312</v>
      </c>
      <c r="P25" s="14">
        <v>10385453.82</v>
      </c>
      <c r="Q25" s="14">
        <v>1786931.56</v>
      </c>
      <c r="R25" s="14">
        <v>-22333406.61</v>
      </c>
    </row>
    <row r="26" ht="22.5" customHeight="1">
      <c r="A26" t="s" s="21">
        <f>IF(MAX(B26:R26)&lt;0,"Net loss attributable to GCM Grosvenor Inc.",IF(MIN(B26:R26)&gt;=0,"Net income attributable to GCM Grosvenor Inc.","Net income (loss) attributable to GCM Grosvenor Inc."))</f>
        <v>40</v>
      </c>
      <c r="B26" s="22">
        <f>B22-B23-B24-B25</f>
        <v>0</v>
      </c>
      <c r="C26" s="22">
        <f>C22-C23-C24-C25</f>
        <v>0</v>
      </c>
      <c r="D26" s="22">
        <f>D22-D23-D24-D25</f>
        <v>0</v>
      </c>
      <c r="E26" s="22">
        <f>E22-E23-E24-E25</f>
        <v>4049000</v>
      </c>
      <c r="F26" s="22">
        <f>F22-F23-F24-F25</f>
        <v>2547532.48</v>
      </c>
      <c r="G26" s="22">
        <f>G22-G23-G24-G25</f>
        <v>656000</v>
      </c>
      <c r="H26" s="22">
        <f>H22-H23-H24-H25</f>
        <v>4056000</v>
      </c>
      <c r="I26" s="22">
        <f>I22-I23-I24-I25</f>
        <v>14222160</v>
      </c>
      <c r="J26" s="22">
        <f>J22-J23-J24-J25</f>
        <v>4726000</v>
      </c>
      <c r="K26" s="22">
        <f>K22-K23-K24-K25</f>
        <v>7605622</v>
      </c>
      <c r="L26" s="22">
        <f>L22-L23-L24-L25</f>
        <v>3099000</v>
      </c>
      <c r="M26" s="22">
        <f>M22-M23-M24-M25</f>
        <v>4389373</v>
      </c>
      <c r="N26" s="22">
        <v>-1230000</v>
      </c>
      <c r="O26" s="22">
        <f>O22-O23-O24-O25</f>
        <v>4848000</v>
      </c>
      <c r="P26" s="22">
        <f>P22-P23-P24-P25</f>
        <v>5898000</v>
      </c>
      <c r="Q26" s="22">
        <f>Q22-Q23-Q24-Q25</f>
        <v>3258000</v>
      </c>
      <c r="R26" s="22">
        <f>R22-R23-R24-R25</f>
        <v>2124000</v>
      </c>
    </row>
    <row r="27" ht="22.5" customHeight="1">
      <c r="A27" s="31"/>
      <c r="B27" s="23"/>
      <c r="C27" s="23"/>
      <c r="D27" s="23"/>
      <c r="E27" s="23"/>
      <c r="F27" s="23"/>
      <c r="G27" s="23"/>
      <c r="H27" s="23"/>
      <c r="I27" s="23"/>
      <c r="J27" s="23"/>
      <c r="K27" s="23"/>
      <c r="L27" s="23"/>
      <c r="M27" s="23"/>
      <c r="N27" s="23"/>
      <c r="O27" s="23"/>
      <c r="P27" s="23"/>
      <c r="Q27" s="23"/>
      <c r="R27" s="23"/>
    </row>
    <row r="28" ht="22.5" customHeight="1">
      <c r="A28" t="s" s="9">
        <v>41</v>
      </c>
      <c r="Q28" s="24"/>
    </row>
    <row r="29" ht="22.5" customHeight="1">
      <c r="A29" t="s" s="25">
        <v>42</v>
      </c>
      <c r="B29" s="12">
        <v>0</v>
      </c>
      <c r="C29" s="12">
        <v>0</v>
      </c>
      <c r="D29" s="12">
        <v>0</v>
      </c>
      <c r="E29" s="26">
        <f>E26/E32</f>
        <v>0.101262973615106</v>
      </c>
      <c r="F29" s="26">
        <f>F26/F32</f>
        <v>0.0605218135158255</v>
      </c>
      <c r="G29" s="26">
        <f>G26/G32</f>
        <v>0.0147207324461998</v>
      </c>
      <c r="H29" s="26">
        <f>H26/H32</f>
        <v>0.0913760475804271</v>
      </c>
      <c r="I29" s="26">
        <f>I26/I32</f>
        <v>0.322956403269755</v>
      </c>
      <c r="J29" s="26">
        <f>J26/J32</f>
        <v>0.105978382742073</v>
      </c>
      <c r="K29" s="26">
        <f>K26/K32</f>
        <v>0.1685580034576</v>
      </c>
      <c r="L29" s="26">
        <f>L26/L32</f>
        <v>0.0712102759714148</v>
      </c>
      <c r="M29" s="26">
        <f>M26/M32</f>
        <v>0.103777599167888</v>
      </c>
      <c r="N29" s="26">
        <v>-0.0290228946986851</v>
      </c>
      <c r="O29" s="26">
        <v>0.110920165828393</v>
      </c>
      <c r="P29" s="26">
        <v>0.135687242424583</v>
      </c>
      <c r="Q29" s="26">
        <v>0.0753699913569729</v>
      </c>
      <c r="R29" s="26">
        <v>0.0486372190135804</v>
      </c>
    </row>
    <row r="30" ht="22.5" customHeight="1">
      <c r="A30" t="s" s="25">
        <v>43</v>
      </c>
      <c r="B30" s="12">
        <v>0</v>
      </c>
      <c r="C30" s="12">
        <v>0</v>
      </c>
      <c r="D30" s="12">
        <v>0</v>
      </c>
      <c r="E30" s="26">
        <v>-0.58079002718932</v>
      </c>
      <c r="F30" s="26">
        <v>-0.0537415347521001</v>
      </c>
      <c r="G30" s="26">
        <v>-0.0189461238974172</v>
      </c>
      <c r="H30" s="26">
        <v>0.0332332546632962</v>
      </c>
      <c r="I30" s="26">
        <v>0.2881197041105</v>
      </c>
      <c r="J30" s="26">
        <v>0.0789651061067844</v>
      </c>
      <c r="K30" s="26">
        <v>0.134256374159618</v>
      </c>
      <c r="L30" s="26">
        <v>0.023352911265297</v>
      </c>
      <c r="M30" s="26">
        <v>0.0516660875087874</v>
      </c>
      <c r="N30" s="26">
        <v>-0.0959887695550995</v>
      </c>
      <c r="O30" s="26">
        <v>-0.225755389456992</v>
      </c>
      <c r="P30" s="26">
        <v>0.0405750188694051</v>
      </c>
      <c r="Q30" s="26">
        <v>-0.00172835028820961</v>
      </c>
      <c r="R30" s="26">
        <v>-0.125211871119945</v>
      </c>
    </row>
    <row r="31" ht="22.5" customHeight="1">
      <c r="A31" t="s" s="9">
        <v>44</v>
      </c>
      <c r="Q31" s="24"/>
    </row>
    <row r="32" ht="22.5" customHeight="1">
      <c r="A32" t="s" s="25">
        <v>42</v>
      </c>
      <c r="B32" s="12">
        <v>0</v>
      </c>
      <c r="C32" s="12">
        <v>0</v>
      </c>
      <c r="D32" s="12">
        <v>0</v>
      </c>
      <c r="E32" s="27">
        <v>39984515</v>
      </c>
      <c r="F32" s="27">
        <v>42084366</v>
      </c>
      <c r="G32" s="27">
        <v>44563266</v>
      </c>
      <c r="H32" s="27">
        <v>44387598</v>
      </c>
      <c r="I32" s="27">
        <v>44039553</v>
      </c>
      <c r="J32" s="27">
        <v>44593746</v>
      </c>
      <c r="K32" s="27">
        <v>45118448</v>
      </c>
      <c r="L32" s="27">
        <v>43518580</v>
      </c>
      <c r="M32" s="27">
        <v>42301782</v>
      </c>
      <c r="N32" s="27">
        <v>42380335</v>
      </c>
      <c r="O32" s="27">
        <v>43707111</v>
      </c>
      <c r="P32" s="27">
        <v>43467609</v>
      </c>
      <c r="Q32" s="27">
        <v>43226753</v>
      </c>
      <c r="R32" s="27">
        <v>43670260</v>
      </c>
    </row>
    <row r="33" ht="22.5" customHeight="1">
      <c r="A33" t="s" s="28">
        <v>43</v>
      </c>
      <c r="B33" s="14">
        <v>0</v>
      </c>
      <c r="C33" s="14">
        <v>0</v>
      </c>
      <c r="D33" s="14">
        <v>0</v>
      </c>
      <c r="E33" s="29">
        <v>184219561</v>
      </c>
      <c r="F33" s="29">
        <v>188872053</v>
      </c>
      <c r="G33" s="29">
        <v>188798512</v>
      </c>
      <c r="H33" s="29">
        <v>188877077</v>
      </c>
      <c r="I33" s="29">
        <v>189060308</v>
      </c>
      <c r="J33" s="29">
        <v>189666053</v>
      </c>
      <c r="K33" s="29">
        <v>189354138</v>
      </c>
      <c r="L33" s="29">
        <v>187899485</v>
      </c>
      <c r="M33" s="29">
        <v>187395649</v>
      </c>
      <c r="N33" s="29">
        <v>186615581</v>
      </c>
      <c r="O33" s="29">
        <v>187942357</v>
      </c>
      <c r="P33" s="29">
        <v>187997448</v>
      </c>
      <c r="Q33" s="29">
        <v>187461999</v>
      </c>
      <c r="R33" s="29">
        <v>187905506</v>
      </c>
    </row>
    <row r="34" ht="22.5" customHeight="1">
      <c r="A34" s="32"/>
      <c r="B34" s="32"/>
      <c r="C34" s="32"/>
      <c r="D34" s="32"/>
      <c r="E34" s="32"/>
      <c r="F34" s="32"/>
      <c r="G34" s="32"/>
      <c r="H34" s="32"/>
      <c r="I34" s="32"/>
      <c r="J34" s="32"/>
      <c r="K34" s="32"/>
      <c r="L34" s="32"/>
      <c r="M34" s="32"/>
      <c r="N34" s="32"/>
      <c r="O34" s="32"/>
      <c r="P34" s="32"/>
      <c r="Q34" s="32"/>
      <c r="R34" s="32"/>
    </row>
  </sheetData>
  <mergeCells count="4">
    <mergeCell ref="A1:R1"/>
    <mergeCell ref="A2:R2"/>
    <mergeCell ref="A3:R3"/>
    <mergeCell ref="A34:R34"/>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Ruler="false" workbookViewId="0"/>
  </sheetViews>
  <sheetFormatPr baseColWidth="12" defaultRowHeight="15" x14ac:dyDescent="0"/>
  <cols>
    <col min="1" max="1" width="93.7" customWidth="1"/>
    <col min="2" max="2" width="41.26" customWidth="1"/>
    <col min="3" max="3" width="41.26" customWidth="1"/>
    <col min="4" max="4" width="41.26" customWidth="1"/>
  </cols>
  <sheetData>
    <row r="1" ht="27.5" customHeight="1">
      <c r="A1" t="s" s="6">
        <v>45</v>
      </c>
    </row>
    <row r="2" ht="22.5" customHeight="1"/>
    <row r="3" ht="22.5" customHeight="1">
      <c r="A3" s="35"/>
      <c r="B3" s="35"/>
      <c r="C3" s="35"/>
      <c r="D3" s="35"/>
    </row>
    <row r="4" ht="22.5" customHeight="1">
      <c r="A4" t="s" s="33">
        <v>1</v>
      </c>
      <c r="B4" t="s" s="34">
        <v>46</v>
      </c>
      <c r="C4" t="s" s="34">
        <v>47</v>
      </c>
      <c r="D4" t="s" s="34">
        <v>48</v>
      </c>
    </row>
    <row r="5" ht="22.5" customHeight="1">
      <c r="A5" t="s" s="9">
        <v>19</v>
      </c>
    </row>
    <row r="6" ht="22.5" customHeight="1">
      <c r="A6" t="s" s="10">
        <v>20</v>
      </c>
      <c r="B6" s="11">
        <v>351215757</v>
      </c>
      <c r="C6" s="11">
        <v>367241862</v>
      </c>
      <c r="D6" s="11">
        <v>375444379</v>
      </c>
    </row>
    <row r="7" ht="22.5" customHeight="1">
      <c r="A7" t="s" s="10">
        <v>21</v>
      </c>
      <c r="B7" s="12">
        <v>173853261</v>
      </c>
      <c r="C7" s="12">
        <v>75167346</v>
      </c>
      <c r="D7" s="12">
        <v>64902943</v>
      </c>
    </row>
    <row r="8" ht="22.5" customHeight="1">
      <c r="A8" t="s" s="13">
        <v>22</v>
      </c>
      <c r="B8" s="14">
        <v>6522529</v>
      </c>
      <c r="C8" s="14">
        <v>4120572</v>
      </c>
      <c r="D8" s="14">
        <v>4652063</v>
      </c>
    </row>
    <row r="9" ht="22.5" customHeight="1">
      <c r="A9" t="s" s="15">
        <v>23</v>
      </c>
      <c r="B9" s="16">
        <f>SUM(B6:B8)</f>
        <v>531592000</v>
      </c>
      <c r="C9" s="16">
        <f>SUM(C6:C8)</f>
        <v>446530000</v>
      </c>
      <c r="D9" s="16">
        <f>SUM(D6:D8)</f>
        <v>444999000</v>
      </c>
    </row>
    <row r="10" ht="22.5" customHeight="1">
      <c r="A10" t="s" s="17">
        <v>24</v>
      </c>
      <c r="B10" s="18"/>
      <c r="C10" s="18"/>
      <c r="D10" s="18"/>
    </row>
    <row r="11" ht="22.5" customHeight="1">
      <c r="A11" t="s" s="10">
        <v>25</v>
      </c>
      <c r="B11" s="12">
        <v>333837382</v>
      </c>
      <c r="C11" s="12">
        <v>277311325</v>
      </c>
      <c r="D11" s="12">
        <v>356043926</v>
      </c>
    </row>
    <row r="12" ht="22.5" customHeight="1">
      <c r="A12" t="s" s="13">
        <v>26</v>
      </c>
      <c r="B12" s="14">
        <v>88351237</v>
      </c>
      <c r="C12" s="14">
        <v>88907269</v>
      </c>
      <c r="D12" s="14">
        <v>100801012</v>
      </c>
    </row>
    <row r="13" ht="22.5" customHeight="1">
      <c r="A13" t="s" s="15">
        <v>27</v>
      </c>
      <c r="B13" s="16">
        <f>SUM(B11:B12)</f>
        <v>422188619</v>
      </c>
      <c r="C13" s="16">
        <f>SUM(C11:C12)</f>
        <v>366218594</v>
      </c>
      <c r="D13" s="16">
        <f>SUM(D11:D12)</f>
        <v>456845000</v>
      </c>
    </row>
    <row r="14" ht="22.5" customHeight="1">
      <c r="A14" t="s" s="15">
        <f>IF((AND(B14&gt;=0,C14&gt;=0,D14&gt;=0)),"Operating income",IF(AND(B14&lt;0,C14&lt;0,D14&lt;0),"Operating loss","Operating income (loss)"))</f>
        <v>28</v>
      </c>
      <c r="B14" s="16">
        <f>B9-B13</f>
        <v>109404000</v>
      </c>
      <c r="C14" s="16">
        <f>C9-C13</f>
        <v>80312000</v>
      </c>
      <c r="D14" s="16">
        <f>D9-D13</f>
        <v>-11846000</v>
      </c>
    </row>
    <row r="15" ht="22.5" customHeight="1">
      <c r="A15" t="s" s="19">
        <f>IF((AND(B15&gt;=0,C15&gt;=0,D15&gt;=0)),"Investment income",IF(AND(B15&lt;0,C15&lt;0,D15&lt;0),"Investment loss","Investment income (loss)"))</f>
        <v>49</v>
      </c>
      <c r="B15" s="20">
        <v>52495357</v>
      </c>
      <c r="C15" s="20">
        <v>10108286</v>
      </c>
      <c r="D15" s="20">
        <v>11640115</v>
      </c>
    </row>
    <row r="16" ht="22.5" customHeight="1">
      <c r="A16" t="s" s="10">
        <f>IF((AND(B16&gt;=0,C16&gt;=0,D16&gt;=0)),"Interest income",IF(AND(B16&lt;0,C16&lt;0,D16&lt;0),"Interest expense","Interest income (expense)"))</f>
        <v>30</v>
      </c>
      <c r="B16" s="12">
        <v>-20083840</v>
      </c>
      <c r="C16" s="12">
        <v>-23314376</v>
      </c>
      <c r="D16" s="12">
        <v>-23744549</v>
      </c>
    </row>
    <row r="17" ht="22.5" customHeight="1">
      <c r="A17" t="s" s="10">
        <f>IF((AND(B17&gt;=0,C17&gt;=0,D17&gt;=0)),"Other income",IF(AND(B17&lt;0,C17&lt;0,D17&lt;0),"Other expense","Other income (expense)"))</f>
        <v>50</v>
      </c>
      <c r="B17" s="12">
        <v>3394466</v>
      </c>
      <c r="C17" s="12">
        <v>1435949</v>
      </c>
      <c r="D17" s="12">
        <v>1008066</v>
      </c>
    </row>
    <row r="18" ht="22.5" customHeight="1">
      <c r="A18" t="s" s="13">
        <v>32</v>
      </c>
      <c r="B18" s="14">
        <v>7852931</v>
      </c>
      <c r="C18" s="14">
        <v>20551307</v>
      </c>
      <c r="D18" s="14">
        <v>1429198</v>
      </c>
    </row>
    <row r="19" ht="22.5" customHeight="1">
      <c r="A19" t="s" s="15">
        <f>IF((AND(B19&gt;=0,C19&gt;=0,D19&gt;=0)),"Net other income",IF(AND(B19&lt;0,C19&lt;0,D19&lt;0),"Net other expense","Net other income (expense)"))</f>
        <v>33</v>
      </c>
      <c r="B19" s="16">
        <f>SUM(B15:B18)</f>
        <v>43658914</v>
      </c>
      <c r="C19" s="16">
        <f>SUM(C15:C18)</f>
        <v>8781000</v>
      </c>
      <c r="D19" s="16">
        <f>SUM(D15:D18)</f>
        <v>-9667170</v>
      </c>
    </row>
    <row r="20" ht="22.5" customHeight="1">
      <c r="A20" t="s" s="19">
        <f>IF((AND(B20&gt;=0,C20&gt;=0,D20&gt;=0)),"Income before income taxes",IF(AND(B20&lt;0,C20&lt;0,D20&lt;0),"Loss before income taxes","Income (loss) before income taxes"))</f>
        <v>34</v>
      </c>
      <c r="B20" s="20">
        <f>B14+B19</f>
        <v>153062000</v>
      </c>
      <c r="C20" s="20">
        <f>C14+C19</f>
        <v>89093000</v>
      </c>
      <c r="D20" s="20">
        <f>D14+D19</f>
        <v>-21514000</v>
      </c>
    </row>
    <row r="21" ht="22.5" customHeight="1">
      <c r="A21" t="s" s="13">
        <f>IF((AND(B21&gt;=0,C21&gt;=0,D21&gt;=0)),"Provision for income taxes",IF(AND(B21&lt;0,C21&lt;0,D21&lt;0),"Benefit for income taxes","Provision (benefit) for income taxes"))</f>
        <v>51</v>
      </c>
      <c r="B21" s="14">
        <v>10993050</v>
      </c>
      <c r="C21" s="14">
        <v>9611325</v>
      </c>
      <c r="D21" s="14">
        <v>7691558</v>
      </c>
    </row>
    <row r="22" ht="22.5" customHeight="1">
      <c r="A22" t="s" s="15">
        <f>IF((AND(B22&gt;0,C22&gt;=0,D22&gt;=0)),"Net income",IF(AND(B22&lt;0,C22&lt;0,D22&lt;0),"Net loss","Net income (loss)"))</f>
        <v>36</v>
      </c>
      <c r="B22" s="16">
        <f>B20-B21</f>
        <v>142069000</v>
      </c>
      <c r="C22" s="16">
        <f>C20-C21</f>
        <v>79482000</v>
      </c>
      <c r="D22" s="16">
        <f>D20-D21</f>
        <v>-29206000</v>
      </c>
    </row>
    <row r="23" ht="22.5" customHeight="1">
      <c r="A23" t="s" s="19">
        <f>IF((AND(B23&gt;=0,C23&gt;=0,D23&gt;=0)),"Less: Net income attributable to redeemable noncontrolling interest",IF(AND(B23&lt;0,C23&lt;0,D23&lt;0),"Less: Net loss attributable to redeemable noncontrolling interest","Less: Net income (loss) attributable to redeemable noncontrolling interest"))</f>
        <v>37</v>
      </c>
      <c r="B23" s="20">
        <v>19827165</v>
      </c>
      <c r="C23" s="20">
        <v>0</v>
      </c>
      <c r="D23" s="20">
        <v>0</v>
      </c>
    </row>
    <row r="24" ht="22.5" customHeight="1">
      <c r="A24" t="s" s="10">
        <f>IF((AND(B24&gt;=0,C24&gt;=0,D24&gt;=0)),"Less: Net income attributable to noncontrolling interests in subsidiaries",IF(AND(B24&lt;0,C24&lt;0,D24&lt;0),"Less: Net loss attributable to noncontrolling interests in subsidiaries","Less: Net income (loss) attributable to noncontrolling interests in subsidiaries"))</f>
        <v>52</v>
      </c>
      <c r="B24" s="12">
        <v>36912314</v>
      </c>
      <c r="C24" s="12">
        <v>6823142</v>
      </c>
      <c r="D24" s="12">
        <v>5033283</v>
      </c>
    </row>
    <row r="25" ht="22.5" customHeight="1">
      <c r="A25" t="s" s="13">
        <f>IF((AND(B25&gt;=0,C25&gt;=0,D25&gt;=0)),"Less: Net income attributable to noncontrolling interests in GCMH",IF(AND(B25&lt;0,C25&lt;0,D25&lt;0),"Less: Net loss attributable to noncontrolling interests in GCMH","Less: Net income (loss) attributable to noncontrolling interests in GCMH"))</f>
        <v>39</v>
      </c>
      <c r="B25" s="14">
        <v>63847975</v>
      </c>
      <c r="C25" s="14">
        <v>52839244</v>
      </c>
      <c r="D25" s="14">
        <v>-47013038</v>
      </c>
    </row>
    <row r="26" ht="22.5" customHeight="1">
      <c r="A26" t="s" s="21">
        <f>IF((AND(B26&gt;=0,C26&gt;=0,D26&gt;=0)),"Net income attributable to GCM Grosvenor Inc.",IF(AND(B26&lt;0,C26&lt;0,D26&lt;0),"Net loss attributable to GCM Grosvenor Inc.","Net income (loss) attributable to GCM Grosvenor Inc."))</f>
        <v>53</v>
      </c>
      <c r="B26" s="22">
        <f>B22-B23-B24-B25</f>
        <v>21482000</v>
      </c>
      <c r="C26" s="22">
        <f>C22-C23-C24-C25</f>
        <v>19820000</v>
      </c>
      <c r="D26" s="22">
        <f>D22-D23-D24-D25</f>
        <v>12774000</v>
      </c>
    </row>
    <row r="27" ht="22.5" customHeight="1">
      <c r="A27" s="31"/>
      <c r="B27" s="23"/>
      <c r="C27" s="23"/>
      <c r="D27" s="23"/>
    </row>
    <row r="28" ht="22.5" customHeight="1">
      <c r="A28" t="s" s="9">
        <v>54</v>
      </c>
    </row>
    <row r="29" ht="22.5" customHeight="1">
      <c r="A29" t="s" s="25">
        <v>42</v>
      </c>
      <c r="B29" s="26">
        <f>B26/B32</f>
        <v>0.490837636521501</v>
      </c>
      <c r="C29" s="26">
        <f>C26/C32</f>
        <v>0.451768781911014</v>
      </c>
      <c r="D29" s="26">
        <f>D26/D32</f>
        <v>0.295701289381699</v>
      </c>
    </row>
    <row r="30" ht="22.5" customHeight="1">
      <c r="A30" t="s" s="25">
        <v>43</v>
      </c>
      <c r="B30" s="26">
        <v>0.281530605300745</v>
      </c>
      <c r="C30" s="26">
        <v>0.281219518952082</v>
      </c>
      <c r="D30" s="26">
        <v>-0.282969296198786</v>
      </c>
    </row>
    <row r="31" ht="22.5" customHeight="1">
      <c r="A31" t="s" s="9">
        <v>44</v>
      </c>
    </row>
    <row r="32" ht="22.5" customHeight="1">
      <c r="A32" t="s" s="25">
        <v>42</v>
      </c>
      <c r="B32" s="27">
        <v>43765651</v>
      </c>
      <c r="C32" s="27">
        <v>43872300</v>
      </c>
      <c r="D32" s="27">
        <v>43198517</v>
      </c>
    </row>
    <row r="33" ht="22.5" customHeight="1">
      <c r="A33" t="s" s="28">
        <v>43</v>
      </c>
      <c r="B33" s="29">
        <v>189059374</v>
      </c>
      <c r="C33" s="29">
        <v>188567992</v>
      </c>
      <c r="D33" s="29">
        <v>187433763</v>
      </c>
    </row>
    <row r="34" ht="22.5" customHeight="1">
      <c r="A34" s="36"/>
      <c r="B34" s="36"/>
      <c r="C34" s="36"/>
      <c r="D34" s="36"/>
    </row>
    <row r="35" ht="22.5" customHeight="1"/>
    <row r="36" ht="22.5" customHeight="1"/>
    <row r="37" ht="22.5" customHeight="1"/>
    <row r="38" ht="22.5" customHeight="1"/>
    <row r="39" ht="22.5" customHeight="1"/>
    <row r="40" ht="22.5" customHeight="1"/>
    <row r="41" ht="22.5" customHeight="1"/>
    <row r="42" ht="22.5" customHeight="1"/>
    <row r="43" ht="22.5" customHeight="1"/>
    <row r="44" ht="22.5" customHeight="1"/>
    <row r="45" ht="22.5" customHeight="1"/>
    <row r="46" ht="22.5" customHeight="1"/>
    <row r="47" ht="22.5" customHeight="1"/>
    <row r="48" ht="22.5" customHeight="1"/>
  </sheetData>
  <mergeCells count="3">
    <mergeCell ref="A2:D2"/>
    <mergeCell ref="A1:D1"/>
    <mergeCell ref="A3:D3"/>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Ruler="false" workbookViewId="0"/>
  </sheetViews>
  <sheetFormatPr baseColWidth="12" defaultRowHeight="15" x14ac:dyDescent="0"/>
  <cols>
    <col min="1" max="1" width="88.82" customWidth="1"/>
    <col min="2" max="2" hidden="1"/>
    <col min="3" max="3" hidden="1"/>
    <col min="4" max="4" hidden="1"/>
    <col min="5" max="5" hidden="1"/>
  </cols>
  <sheetData>
    <row r="1" ht="27.5" customHeight="1">
      <c r="A1" t="s" s="6">
        <v>55</v>
      </c>
    </row>
    <row r="2" ht="22.5" customHeight="1"/>
    <row r="3" ht="22.5" customHeight="1">
      <c r="A3" s="79"/>
      <c r="B3" s="79"/>
      <c r="C3" s="79"/>
      <c r="D3" s="79"/>
      <c r="E3" s="79"/>
      <c r="F3" s="79"/>
      <c r="G3" s="79"/>
      <c r="H3" s="79"/>
      <c r="I3" s="79"/>
      <c r="J3" s="79"/>
      <c r="K3" s="79"/>
      <c r="L3" s="79"/>
      <c r="M3" s="79"/>
      <c r="N3" s="79"/>
      <c r="O3" s="79"/>
      <c r="P3" s="79"/>
      <c r="Q3" s="79"/>
      <c r="R3" s="79"/>
    </row>
    <row r="4" ht="20.833333333333332" customHeight="1">
      <c r="A4" t="s" s="7">
        <v>56</v>
      </c>
      <c r="B4" t="s" s="8">
        <v>2</v>
      </c>
      <c r="C4" t="s" s="8">
        <v>3</v>
      </c>
      <c r="D4" t="s" s="8">
        <v>4</v>
      </c>
      <c r="E4" t="s" s="8">
        <v>57</v>
      </c>
      <c r="F4" t="s" s="8">
        <v>6</v>
      </c>
      <c r="G4" t="s" s="8">
        <v>58</v>
      </c>
      <c r="H4" t="s" s="8">
        <v>8</v>
      </c>
      <c r="I4" t="s" s="8">
        <v>9</v>
      </c>
      <c r="J4" t="s" s="8">
        <v>10</v>
      </c>
      <c r="K4" t="s" s="8">
        <v>11</v>
      </c>
      <c r="L4" t="s" s="8">
        <v>12</v>
      </c>
      <c r="M4" t="s" s="8">
        <v>13</v>
      </c>
      <c r="N4" t="s" s="8">
        <v>14</v>
      </c>
      <c r="O4" t="s" s="8">
        <v>15</v>
      </c>
      <c r="P4" t="s" s="8">
        <v>16</v>
      </c>
      <c r="Q4" t="s" s="8">
        <v>17</v>
      </c>
      <c r="R4" t="s" s="8">
        <v>18</v>
      </c>
    </row>
    <row r="5" ht="22.5" customHeight="1"/>
    <row r="6" ht="22.5" customHeight="1">
      <c r="A6" t="s" s="37">
        <v>59</v>
      </c>
      <c r="B6" s="80"/>
      <c r="C6" s="80"/>
      <c r="D6" s="80"/>
      <c r="E6" s="80"/>
      <c r="F6" s="80"/>
      <c r="G6" s="80"/>
      <c r="H6" s="80"/>
      <c r="I6" s="80"/>
      <c r="J6" s="80"/>
      <c r="K6" s="80"/>
      <c r="L6" s="80"/>
      <c r="M6" s="80"/>
      <c r="N6" s="80"/>
      <c r="O6" s="80"/>
      <c r="P6" s="80"/>
      <c r="Q6" s="80"/>
      <c r="R6" s="80"/>
    </row>
    <row r="7" ht="22.5" customHeight="1">
      <c r="A7" t="s" s="38">
        <v>19</v>
      </c>
      <c r="B7" s="81"/>
      <c r="C7" s="81"/>
      <c r="D7" s="81"/>
      <c r="E7" s="81"/>
      <c r="F7" s="57"/>
      <c r="G7" s="81"/>
      <c r="H7" s="81"/>
      <c r="I7" s="81"/>
      <c r="J7" s="81"/>
      <c r="K7" s="81"/>
      <c r="L7" s="81"/>
      <c r="M7" s="81"/>
      <c r="N7" s="81"/>
      <c r="O7" s="81"/>
      <c r="P7" s="81"/>
      <c r="Q7" s="81"/>
      <c r="R7" s="81"/>
    </row>
    <row r="8" ht="22.5" customHeight="1">
      <c r="A8" t="s" s="39">
        <v>60</v>
      </c>
      <c r="B8" s="40">
        <v>36464000</v>
      </c>
      <c r="C8" s="40">
        <v>36548000</v>
      </c>
      <c r="D8" s="40">
        <v>38588000</v>
      </c>
      <c r="E8" s="40">
        <v>38390000</v>
      </c>
      <c r="F8" s="40">
        <v>40373000</v>
      </c>
      <c r="G8" s="40">
        <v>42360000</v>
      </c>
      <c r="H8" s="40">
        <v>43643000</v>
      </c>
      <c r="I8" s="40">
        <v>49071000</v>
      </c>
      <c r="J8" s="40">
        <v>46841000</v>
      </c>
      <c r="K8" s="40">
        <v>50394000</v>
      </c>
      <c r="L8" s="40">
        <v>49347000</v>
      </c>
      <c r="M8" s="40">
        <v>50685000</v>
      </c>
      <c r="N8" s="40">
        <v>51802000</v>
      </c>
      <c r="O8" s="40">
        <v>52978000</v>
      </c>
      <c r="P8" s="40">
        <v>54497000</v>
      </c>
      <c r="Q8" s="40">
        <v>55061000</v>
      </c>
      <c r="R8" s="40">
        <v>55577000</v>
      </c>
    </row>
    <row r="9" ht="22.5" customHeight="1">
      <c r="A9" t="s" s="41">
        <v>61</v>
      </c>
      <c r="B9" s="42">
        <v>39263000</v>
      </c>
      <c r="C9" s="42">
        <v>36761000</v>
      </c>
      <c r="D9" s="42">
        <v>37517000</v>
      </c>
      <c r="E9" s="42">
        <v>38808000</v>
      </c>
      <c r="F9" s="42">
        <v>39892000</v>
      </c>
      <c r="G9" s="42">
        <v>40680000</v>
      </c>
      <c r="H9" s="42">
        <v>41878000</v>
      </c>
      <c r="I9" s="42">
        <v>42947000</v>
      </c>
      <c r="J9" s="42">
        <v>42711000</v>
      </c>
      <c r="K9" s="42">
        <v>40123000</v>
      </c>
      <c r="L9" s="42">
        <v>38253000</v>
      </c>
      <c r="M9" s="42">
        <v>38047000</v>
      </c>
      <c r="N9" s="42">
        <v>37136000</v>
      </c>
      <c r="O9" s="42">
        <v>36752000</v>
      </c>
      <c r="P9" s="42">
        <v>36418000</v>
      </c>
      <c r="Q9" s="42">
        <v>36244000</v>
      </c>
      <c r="R9" s="42">
        <v>36375000</v>
      </c>
    </row>
    <row r="10" ht="22.5" customHeight="1">
      <c r="A10" t="s" s="43">
        <v>62</v>
      </c>
      <c r="B10" s="44">
        <f>B8+B9</f>
        <v>75727000</v>
      </c>
      <c r="C10" s="44">
        <f>C8+C9</f>
        <v>73309000</v>
      </c>
      <c r="D10" s="44">
        <f>D8+D9</f>
        <v>76105000</v>
      </c>
      <c r="E10" s="44">
        <f>E8+E9</f>
        <v>77198000</v>
      </c>
      <c r="F10" s="44">
        <f>F8+F9</f>
        <v>80265000</v>
      </c>
      <c r="G10" s="44">
        <f>G8+G9</f>
        <v>83040000</v>
      </c>
      <c r="H10" s="44">
        <f>H8+H9</f>
        <v>85521000</v>
      </c>
      <c r="I10" s="44">
        <f>I8+I9</f>
        <v>92018000</v>
      </c>
      <c r="J10" s="44">
        <f>J8+J9</f>
        <v>89552000</v>
      </c>
      <c r="K10" s="44">
        <f>K8+K9</f>
        <v>90517000</v>
      </c>
      <c r="L10" s="44">
        <f>L8+L9</f>
        <v>87600000</v>
      </c>
      <c r="M10" s="44">
        <v>88732000</v>
      </c>
      <c r="N10" s="44">
        <v>88938000</v>
      </c>
      <c r="O10" s="44">
        <v>89730000</v>
      </c>
      <c r="P10" s="44">
        <f>P8+P9</f>
        <v>90915000</v>
      </c>
      <c r="Q10" s="44">
        <f>Q8+Q9</f>
        <v>91305000</v>
      </c>
      <c r="R10" s="44">
        <f>R8+R9</f>
        <v>91952000</v>
      </c>
    </row>
    <row r="11" ht="22.5" customHeight="1">
      <c r="A11" t="s" s="45">
        <v>63</v>
      </c>
      <c r="B11" s="42">
        <v>1683000</v>
      </c>
      <c r="C11" s="42">
        <v>1953000</v>
      </c>
      <c r="D11" s="42">
        <v>1703000</v>
      </c>
      <c r="E11" s="42">
        <v>2247000</v>
      </c>
      <c r="F11" s="42">
        <v>2379665</v>
      </c>
      <c r="G11" s="42">
        <v>1882001</v>
      </c>
      <c r="H11" s="42">
        <v>1101432</v>
      </c>
      <c r="I11" s="42">
        <v>1160432</v>
      </c>
      <c r="J11" s="42">
        <v>1026237</v>
      </c>
      <c r="K11" s="42">
        <v>1024961</v>
      </c>
      <c r="L11" s="42">
        <v>1031822</v>
      </c>
      <c r="M11" s="42">
        <v>1037551</v>
      </c>
      <c r="N11" s="42">
        <v>1056260</v>
      </c>
      <c r="O11" s="42">
        <v>1053009</v>
      </c>
      <c r="P11" s="42">
        <v>1067659</v>
      </c>
      <c r="Q11" s="42">
        <v>1475136</v>
      </c>
      <c r="R11" s="42">
        <v>2863357</v>
      </c>
    </row>
    <row r="12" ht="22.5" customHeight="1">
      <c r="A12" t="s" s="46">
        <v>64</v>
      </c>
      <c r="B12" s="47">
        <f>B10+B11</f>
        <v>77410000</v>
      </c>
      <c r="C12" s="47">
        <f>C10+C11</f>
        <v>75262000</v>
      </c>
      <c r="D12" s="47">
        <f>D10+D11</f>
        <v>77808000</v>
      </c>
      <c r="E12" s="47">
        <f>E10+E11</f>
        <v>79445000</v>
      </c>
      <c r="F12" s="47">
        <f>F10+F11</f>
        <v>82645000</v>
      </c>
      <c r="G12" s="47">
        <f>G10+G11</f>
        <v>84922000</v>
      </c>
      <c r="H12" s="47">
        <f>H10+H11</f>
        <v>86622000</v>
      </c>
      <c r="I12" s="47">
        <f>I10+I11</f>
        <v>93178000</v>
      </c>
      <c r="J12" s="47">
        <f>J10+J11</f>
        <v>90578000</v>
      </c>
      <c r="K12" s="47">
        <f>K10+K11</f>
        <v>91542000</v>
      </c>
      <c r="L12" s="47">
        <f>L10+L11</f>
        <v>88632000</v>
      </c>
      <c r="M12" s="47">
        <f>M10+M11</f>
        <v>89770000</v>
      </c>
      <c r="N12" s="47">
        <f>N10+N11</f>
        <v>89994000</v>
      </c>
      <c r="O12" s="47">
        <f>O10+O11</f>
        <v>90783000</v>
      </c>
      <c r="P12" s="47">
        <f>P10+P11</f>
        <v>91983000</v>
      </c>
      <c r="Q12" s="47">
        <f>Q10+Q11</f>
        <v>92780000</v>
      </c>
      <c r="R12" s="47">
        <f>R10+R11</f>
        <v>94815000</v>
      </c>
    </row>
    <row r="13" ht="22.5" customHeight="1">
      <c r="A13" t="s" s="45">
        <v>65</v>
      </c>
      <c r="B13" s="38"/>
      <c r="C13" s="38"/>
      <c r="D13" s="38"/>
      <c r="E13" s="38"/>
      <c r="F13" s="38"/>
      <c r="G13" s="38"/>
      <c r="H13" s="38"/>
      <c r="I13" s="38"/>
      <c r="J13" s="38"/>
      <c r="K13" s="38"/>
      <c r="L13" s="38"/>
      <c r="M13" s="38"/>
      <c r="N13" s="38"/>
      <c r="O13" s="38"/>
      <c r="P13" s="38"/>
      <c r="Q13" s="38"/>
      <c r="R13" s="38"/>
    </row>
    <row r="14" ht="22.5" customHeight="1">
      <c r="A14" t="s" s="48">
        <v>66</v>
      </c>
      <c r="B14" s="44">
        <v>-42022000</v>
      </c>
      <c r="C14" s="44">
        <v>-38332000</v>
      </c>
      <c r="D14" s="44">
        <v>-39373000</v>
      </c>
      <c r="E14" s="44">
        <v>-38467000</v>
      </c>
      <c r="F14" s="44">
        <v>-41192476</v>
      </c>
      <c r="G14" s="44">
        <v>-40254542</v>
      </c>
      <c r="H14" s="44">
        <v>-39200000</v>
      </c>
      <c r="I14" s="44">
        <v>-39144000</v>
      </c>
      <c r="J14" s="44">
        <v>-40863000</v>
      </c>
      <c r="K14" s="44">
        <v>-40520000</v>
      </c>
      <c r="L14" s="44">
        <v>-39412000</v>
      </c>
      <c r="M14" s="44">
        <v>-38080000</v>
      </c>
      <c r="N14" s="44">
        <v>-39890000</v>
      </c>
      <c r="O14" s="44">
        <v>-38492000</v>
      </c>
      <c r="P14" s="44">
        <v>-38027000</v>
      </c>
      <c r="Q14" s="44">
        <v>-32918000</v>
      </c>
      <c r="R14" s="44">
        <v>-36987000</v>
      </c>
    </row>
    <row r="15" ht="22.5" customHeight="1">
      <c r="A15" t="s" s="49">
        <v>67</v>
      </c>
      <c r="B15" s="50">
        <v>-17827000</v>
      </c>
      <c r="C15" s="50">
        <v>-11822000</v>
      </c>
      <c r="D15" s="50">
        <v>-12811000</v>
      </c>
      <c r="E15" s="50">
        <v>-14202000</v>
      </c>
      <c r="F15" s="50">
        <v>-16260000</v>
      </c>
      <c r="G15" s="50">
        <v>-17211060</v>
      </c>
      <c r="H15" s="50">
        <v>-16452000</v>
      </c>
      <c r="I15" s="50">
        <v>-17252000</v>
      </c>
      <c r="J15" s="50">
        <v>-18004000</v>
      </c>
      <c r="K15" s="50">
        <v>-18463000</v>
      </c>
      <c r="L15" s="50">
        <v>-17853000</v>
      </c>
      <c r="M15" s="50">
        <v>-18814000</v>
      </c>
      <c r="N15" s="50">
        <v>-19727000</v>
      </c>
      <c r="O15" s="50">
        <v>-19495000</v>
      </c>
      <c r="P15" s="50">
        <v>-17519000</v>
      </c>
      <c r="Q15" s="50">
        <v>-19530000</v>
      </c>
      <c r="R15" s="50">
        <v>-19704000</v>
      </c>
    </row>
    <row r="16" ht="22.5" customHeight="1">
      <c r="A16" t="s" s="51">
        <v>68</v>
      </c>
      <c r="B16" s="52">
        <f>B10+B11+B14+B15</f>
        <v>17561000</v>
      </c>
      <c r="C16" s="52">
        <f>C10+C11+C14+C15</f>
        <v>25108000</v>
      </c>
      <c r="D16" s="52">
        <f>D10+D11+D14+D15</f>
        <v>25624000</v>
      </c>
      <c r="E16" s="52">
        <f>E10+E11+E14+E15</f>
        <v>26776000</v>
      </c>
      <c r="F16" s="52">
        <f>F10+F11+F14+F15</f>
        <v>25192189</v>
      </c>
      <c r="G16" s="52">
        <f>G10+G11+G14+G15</f>
        <v>27456000</v>
      </c>
      <c r="H16" s="52">
        <f>H12+H14+H15</f>
        <v>30970000</v>
      </c>
      <c r="I16" s="52">
        <f>I10+I11+I14+I15</f>
        <v>36782000</v>
      </c>
      <c r="J16" s="52">
        <f>J10+J11+J14+J15</f>
        <v>31711000</v>
      </c>
      <c r="K16" s="52">
        <f>K10+K11+K14+K15</f>
        <v>32559000</v>
      </c>
      <c r="L16" s="52">
        <f>L10+L11+L14+L15</f>
        <v>31367000</v>
      </c>
      <c r="M16" s="52">
        <f>M10+M11+M14+M15</f>
        <v>32876000</v>
      </c>
      <c r="N16" s="52">
        <f>N10+N11+N14+N15</f>
        <v>30377000</v>
      </c>
      <c r="O16" s="52">
        <f>O10+O11+O14+O15</f>
        <v>32796000</v>
      </c>
      <c r="P16" s="52">
        <f>P10+P11+P14+P15</f>
        <v>36437000</v>
      </c>
      <c r="Q16" s="52">
        <f>Q10+Q11+Q14+Q15</f>
        <v>40332000</v>
      </c>
      <c r="R16" s="52">
        <f>R10+R11+R14+R15</f>
        <v>38124000</v>
      </c>
    </row>
    <row r="17" ht="22.5" customHeight="1">
      <c r="A17" s="82"/>
      <c r="B17" s="82"/>
      <c r="C17" s="82"/>
      <c r="D17" s="82"/>
      <c r="E17" s="82"/>
      <c r="F17" s="82"/>
      <c r="G17" s="82"/>
      <c r="H17" s="82"/>
      <c r="I17" s="82"/>
      <c r="J17" s="82"/>
      <c r="K17" s="82"/>
      <c r="L17" s="82"/>
      <c r="M17" s="82"/>
      <c r="N17" s="82"/>
      <c r="O17" s="82"/>
      <c r="P17" s="82"/>
      <c r="Q17" s="82"/>
      <c r="R17" s="82"/>
    </row>
    <row r="18" ht="22.5" customHeight="1">
      <c r="A18" t="s" s="53">
        <v>69</v>
      </c>
      <c r="B18" s="43"/>
      <c r="C18" s="43"/>
      <c r="D18" s="43"/>
      <c r="E18" s="83"/>
      <c r="F18" s="43"/>
      <c r="G18" s="84"/>
      <c r="H18" s="85"/>
      <c r="I18" s="84"/>
      <c r="J18" s="84"/>
      <c r="K18" s="84"/>
      <c r="L18" s="84"/>
      <c r="M18" s="84"/>
      <c r="N18" s="84"/>
      <c r="O18" s="84"/>
      <c r="P18" s="84"/>
      <c r="Q18" s="84"/>
      <c r="R18" s="84"/>
    </row>
    <row r="19" ht="22.5" customHeight="1">
      <c r="A19" t="s" s="54">
        <v>70</v>
      </c>
      <c r="B19" s="55">
        <v>605000</v>
      </c>
      <c r="C19" s="55">
        <v>132000</v>
      </c>
      <c r="D19" s="55">
        <v>884000</v>
      </c>
      <c r="E19" s="55">
        <v>51105000</v>
      </c>
      <c r="F19" s="55">
        <v>6113293</v>
      </c>
      <c r="G19" s="55">
        <v>2890974</v>
      </c>
      <c r="H19" s="55">
        <v>315758</v>
      </c>
      <c r="I19" s="55">
        <v>42627480</v>
      </c>
      <c r="J19" s="55">
        <v>1000904</v>
      </c>
      <c r="K19" s="55">
        <v>317174</v>
      </c>
      <c r="L19" s="55">
        <v>1006046</v>
      </c>
      <c r="M19" s="55">
        <v>299270</v>
      </c>
      <c r="N19" s="55">
        <v>243589</v>
      </c>
      <c r="O19" s="55">
        <v>269498</v>
      </c>
      <c r="P19" s="55">
        <v>660558</v>
      </c>
      <c r="Q19" s="55">
        <v>14139247</v>
      </c>
      <c r="R19" s="55">
        <v>5987386</v>
      </c>
    </row>
    <row r="20" ht="22.5" customHeight="1">
      <c r="A20" t="s" s="48">
        <v>71</v>
      </c>
      <c r="B20" s="56">
        <v>2628000</v>
      </c>
      <c r="C20" s="56">
        <v>12909000</v>
      </c>
      <c r="D20" s="56">
        <v>20890000</v>
      </c>
      <c r="E20" s="56">
        <v>22497000</v>
      </c>
      <c r="F20" s="56">
        <v>12100961</v>
      </c>
      <c r="G20" s="56">
        <v>29335788</v>
      </c>
      <c r="H20" s="56">
        <v>28862312</v>
      </c>
      <c r="I20" s="56">
        <v>51606696</v>
      </c>
      <c r="J20" s="56">
        <v>10990518</v>
      </c>
      <c r="K20" s="56">
        <v>10187635</v>
      </c>
      <c r="L20" s="56">
        <v>44460771</v>
      </c>
      <c r="M20" s="56">
        <v>6904028</v>
      </c>
      <c r="N20" s="56">
        <v>5570592</v>
      </c>
      <c r="O20" s="56">
        <v>12727433</v>
      </c>
      <c r="P20" s="56">
        <v>25412347</v>
      </c>
      <c r="Q20" s="56">
        <v>5879679</v>
      </c>
      <c r="R20" s="56">
        <v>4130586</v>
      </c>
    </row>
    <row r="21" ht="22.5" customHeight="1">
      <c r="A21" t="s" s="45">
        <v>72</v>
      </c>
      <c r="B21" s="57"/>
      <c r="C21" s="57"/>
      <c r="D21" s="57"/>
      <c r="E21" s="57"/>
      <c r="F21" s="57"/>
      <c r="G21" s="57"/>
      <c r="H21" s="57"/>
      <c r="I21" s="57"/>
      <c r="J21" s="57"/>
      <c r="K21" s="57"/>
      <c r="L21" s="57"/>
      <c r="M21" s="57"/>
      <c r="N21" s="57"/>
      <c r="O21" s="57"/>
      <c r="P21" s="57"/>
      <c r="Q21" s="57"/>
      <c r="R21" s="57"/>
    </row>
    <row r="22" ht="22.5" customHeight="1">
      <c r="A22" t="s" s="48">
        <v>73</v>
      </c>
      <c r="B22" s="56">
        <v>0</v>
      </c>
      <c r="C22" s="56">
        <v>0</v>
      </c>
      <c r="D22" s="56">
        <v>0</v>
      </c>
      <c r="E22" s="56">
        <v>-11454000</v>
      </c>
      <c r="F22" s="56">
        <v>-1832867</v>
      </c>
      <c r="G22" s="56">
        <v>-868413</v>
      </c>
      <c r="H22" s="56">
        <v>-3380000</v>
      </c>
      <c r="I22" s="56">
        <v>-21921278</v>
      </c>
      <c r="J22" s="56">
        <v>-1593949</v>
      </c>
      <c r="K22" s="56">
        <v>-1218713</v>
      </c>
      <c r="L22" s="56">
        <v>-7366657</v>
      </c>
      <c r="M22" s="56">
        <v>-820519</v>
      </c>
      <c r="N22" s="56">
        <v>-737215</v>
      </c>
      <c r="O22" s="56">
        <v>-1727933</v>
      </c>
      <c r="P22" s="56">
        <v>-4712277</v>
      </c>
      <c r="Q22" s="56">
        <v>-8451262</v>
      </c>
      <c r="R22" s="56">
        <v>-4189391</v>
      </c>
    </row>
    <row r="23" ht="22.5" customHeight="1">
      <c r="A23" t="s" s="54">
        <v>74</v>
      </c>
      <c r="B23" s="58">
        <v>-1201000</v>
      </c>
      <c r="C23" s="58">
        <v>-7819000</v>
      </c>
      <c r="D23" s="58">
        <v>-12155000</v>
      </c>
      <c r="E23" s="58">
        <v>-13795000</v>
      </c>
      <c r="F23" s="58">
        <v>-7503000</v>
      </c>
      <c r="G23" s="58">
        <v>-17967000</v>
      </c>
      <c r="H23" s="58">
        <v>-17022000</v>
      </c>
      <c r="I23" s="58">
        <v>-26587000</v>
      </c>
      <c r="J23" s="58">
        <v>-6191000</v>
      </c>
      <c r="K23" s="58">
        <v>-6092000</v>
      </c>
      <c r="L23" s="58">
        <v>-25468000</v>
      </c>
      <c r="M23" s="58">
        <v>-4117000</v>
      </c>
      <c r="N23" s="58">
        <v>-3217000</v>
      </c>
      <c r="O23" s="58">
        <v>-7498000</v>
      </c>
      <c r="P23" s="58">
        <v>-14216000</v>
      </c>
      <c r="Q23" s="58">
        <v>-3622000</v>
      </c>
      <c r="R23" s="58">
        <v>-2551000</v>
      </c>
    </row>
    <row r="24" ht="22.5" customHeight="1">
      <c r="A24" t="s" s="48">
        <v>75</v>
      </c>
      <c r="B24" s="56">
        <v>-1333000</v>
      </c>
      <c r="C24" s="56">
        <v>-4773000</v>
      </c>
      <c r="D24" s="56">
        <v>-2219000</v>
      </c>
      <c r="E24" s="56">
        <v>-7764000</v>
      </c>
      <c r="F24" s="56">
        <v>-4430000</v>
      </c>
      <c r="G24" s="56">
        <v>-10561000</v>
      </c>
      <c r="H24" s="56">
        <v>-3187000</v>
      </c>
      <c r="I24" s="56">
        <v>-3126000</v>
      </c>
      <c r="J24" s="56">
        <v>-1815000</v>
      </c>
      <c r="K24" s="56">
        <v>-1706000</v>
      </c>
      <c r="L24" s="56">
        <v>-3627000</v>
      </c>
      <c r="M24" s="56">
        <v>-1263000</v>
      </c>
      <c r="N24" s="56">
        <v>-961000</v>
      </c>
      <c r="O24" s="56">
        <v>-1657000</v>
      </c>
      <c r="P24" s="56">
        <v>-1385000</v>
      </c>
      <c r="Q24" s="56">
        <v>-1092000</v>
      </c>
      <c r="R24" s="56">
        <v>-585000</v>
      </c>
    </row>
    <row r="25" ht="35.833333333333336" customHeight="1">
      <c r="A25" t="s" s="45">
        <v>76</v>
      </c>
      <c r="B25" s="58">
        <v>0</v>
      </c>
      <c r="C25" s="58">
        <v>0</v>
      </c>
      <c r="D25" s="58">
        <v>0</v>
      </c>
      <c r="E25" s="58">
        <v>0</v>
      </c>
      <c r="F25" s="58">
        <v>0</v>
      </c>
      <c r="G25" s="58">
        <v>0</v>
      </c>
      <c r="H25" s="58">
        <v>629000</v>
      </c>
      <c r="I25" s="58">
        <v>867000</v>
      </c>
      <c r="J25" s="58">
        <v>2664000</v>
      </c>
      <c r="K25" s="58">
        <v>793000</v>
      </c>
      <c r="L25" s="58">
        <v>526000</v>
      </c>
      <c r="M25" s="58">
        <v>716000</v>
      </c>
      <c r="N25" s="58">
        <v>555000</v>
      </c>
      <c r="O25" s="58">
        <v>284000</v>
      </c>
      <c r="P25" s="58">
        <v>554000</v>
      </c>
      <c r="Q25" s="58">
        <v>1710000</v>
      </c>
      <c r="R25" s="58">
        <v>591000</v>
      </c>
    </row>
    <row r="26" ht="22.5" customHeight="1">
      <c r="A26" t="s" s="53">
        <v>77</v>
      </c>
      <c r="B26" s="56">
        <v>296000</v>
      </c>
      <c r="C26" s="56">
        <v>52000</v>
      </c>
      <c r="D26" s="56">
        <v>19000</v>
      </c>
      <c r="E26" s="56">
        <v>10000</v>
      </c>
      <c r="F26" s="56">
        <v>7499</v>
      </c>
      <c r="G26" s="56">
        <v>3831</v>
      </c>
      <c r="H26" s="56">
        <v>4076</v>
      </c>
      <c r="I26" s="56">
        <v>2563</v>
      </c>
      <c r="J26" s="56">
        <v>3185</v>
      </c>
      <c r="K26" s="56">
        <v>41982</v>
      </c>
      <c r="L26" s="56">
        <v>130545</v>
      </c>
      <c r="M26" s="56">
        <v>610915</v>
      </c>
      <c r="N26" s="56">
        <v>695160</v>
      </c>
      <c r="O26" s="56">
        <v>387920</v>
      </c>
      <c r="P26" s="56">
        <v>433361</v>
      </c>
      <c r="Q26" s="56">
        <v>505039</v>
      </c>
      <c r="R26" s="56">
        <v>579369</v>
      </c>
    </row>
    <row r="27" ht="22.5" customHeight="1">
      <c r="A27" t="s" s="45">
        <f>IF(MIN(B27:R27)&gt;=0,"Other expense",IF(MAX(B27:R27)&lt;0,"Other income","Other (income) expense"))</f>
        <v>78</v>
      </c>
      <c r="B27" s="58">
        <v>118000</v>
      </c>
      <c r="C27" s="58">
        <v>15000</v>
      </c>
      <c r="D27" s="58">
        <v>50000</v>
      </c>
      <c r="E27" s="58">
        <v>-36000</v>
      </c>
      <c r="F27" s="58">
        <v>51000</v>
      </c>
      <c r="G27" s="58">
        <v>13000</v>
      </c>
      <c r="H27" s="58">
        <v>21000</v>
      </c>
      <c r="I27" s="58">
        <v>-25000</v>
      </c>
      <c r="J27" s="58">
        <v>-2000</v>
      </c>
      <c r="K27" s="58">
        <v>-42000</v>
      </c>
      <c r="L27" s="58">
        <v>-44000</v>
      </c>
      <c r="M27" s="58">
        <v>9000</v>
      </c>
      <c r="N27" s="58">
        <v>17000</v>
      </c>
      <c r="O27" s="58">
        <v>72000</v>
      </c>
      <c r="P27" s="58">
        <v>6000</v>
      </c>
      <c r="Q27" s="58">
        <v>14000</v>
      </c>
      <c r="R27" s="58">
        <v>-26000</v>
      </c>
    </row>
    <row r="28" ht="22.5" customHeight="1">
      <c r="A28" t="s" s="59">
        <v>79</v>
      </c>
      <c r="B28" s="60">
        <v>696000</v>
      </c>
      <c r="C28" s="60">
        <v>536000</v>
      </c>
      <c r="D28" s="60">
        <v>540000</v>
      </c>
      <c r="E28" s="60">
        <v>542000</v>
      </c>
      <c r="F28" s="60">
        <v>473092</v>
      </c>
      <c r="G28" s="60">
        <v>407003</v>
      </c>
      <c r="H28" s="60">
        <v>408459</v>
      </c>
      <c r="I28" s="60">
        <v>400409</v>
      </c>
      <c r="J28" s="60">
        <v>398514</v>
      </c>
      <c r="K28" s="60">
        <v>394755</v>
      </c>
      <c r="L28" s="60">
        <v>382251</v>
      </c>
      <c r="M28" s="60">
        <v>364010</v>
      </c>
      <c r="N28" s="60">
        <v>347198</v>
      </c>
      <c r="O28" s="60">
        <v>351503</v>
      </c>
      <c r="P28" s="60">
        <v>370048</v>
      </c>
      <c r="Q28" s="60">
        <v>313995</v>
      </c>
      <c r="R28" s="60">
        <v>304673</v>
      </c>
    </row>
    <row r="29" ht="22.5" customHeight="1">
      <c r="A29" t="s" s="61">
        <v>59</v>
      </c>
      <c r="B29" s="62">
        <f>B16+B19+B20+B22+B23+B24+B26+B27+B28</f>
        <v>19370000</v>
      </c>
      <c r="C29" s="62">
        <f>C16+C19+C20+C22+C23+C24+C26+C27+C28</f>
        <v>26160000</v>
      </c>
      <c r="D29" s="62">
        <f>D16+D19+D20+D22+D23+D24+D26+D27+D28</f>
        <v>33633000</v>
      </c>
      <c r="E29" s="62">
        <f>E16+E19+E20+E22+E23+E24+E26+E27+E28</f>
        <v>67881000</v>
      </c>
      <c r="F29" s="62">
        <f>F16+F19+F20+F22+F23+F24+F26+F27+F28</f>
        <v>30172978</v>
      </c>
      <c r="G29" s="62">
        <f>G16+G19+G20+G22+G23+G24+G26+G27+G28</f>
        <v>30710183</v>
      </c>
      <c r="H29" s="62">
        <f>H16+H19+H20+H22+H23+H24+H25+H26+H27+H28</f>
        <v>37621605</v>
      </c>
      <c r="I29" s="62">
        <f>I16+I19+I20+I22+I23+I24+I26+I27+I28+I25</f>
        <v>80627000</v>
      </c>
      <c r="J29" s="62">
        <f>J16+J19+J20+J22+J23+J24+J26+J27+J28+J25</f>
        <v>37166172</v>
      </c>
      <c r="K29" s="62">
        <f>K16+K19+K20+K22+K23+K24+K26+K27+K28+K25</f>
        <v>35235000</v>
      </c>
      <c r="L29" s="62">
        <f>L16+L19+L20+L22+L23+L24+L26+L27+L28+L25</f>
        <v>41367000</v>
      </c>
      <c r="M29" s="62">
        <f>M16+M19+M20+M22+M23+M24+M26+M27+M28+M25</f>
        <v>35578704</v>
      </c>
      <c r="N29" s="62">
        <f>N16+N19+N20+N22+N23+N24+N26+N27+N28+N25</f>
        <v>32890324</v>
      </c>
      <c r="O29" s="62">
        <f>O16+O19+O20+O22+O23+O24+O26+O27+O28+O25</f>
        <v>36005000</v>
      </c>
      <c r="P29" s="62">
        <f>P16+P19+P20+P22+P23+P24+P26+P27+P28+P25</f>
        <v>43560000</v>
      </c>
      <c r="Q29" s="62">
        <f>Q16+Q19+Q20+Q22+Q23+Q24+Q26+Q27+Q28+Q25</f>
        <v>49729000</v>
      </c>
      <c r="R29" s="62">
        <f>R16+R19+R20+R22+R23+R24+R26+R27+R28+R25</f>
        <v>42366000</v>
      </c>
    </row>
    <row r="30" ht="22.5" customHeight="1">
      <c r="A30" s="86"/>
      <c r="B30" s="86"/>
      <c r="C30" s="86"/>
      <c r="D30" s="86"/>
      <c r="E30" s="86"/>
      <c r="F30" s="86"/>
      <c r="G30" s="86"/>
      <c r="H30" s="86"/>
      <c r="I30" s="86"/>
      <c r="J30" s="86"/>
      <c r="K30" s="86"/>
      <c r="L30" s="86"/>
      <c r="M30" s="86"/>
      <c r="N30" s="86"/>
      <c r="O30" s="86"/>
      <c r="P30" s="86"/>
      <c r="Q30" s="86"/>
      <c r="R30" s="86"/>
    </row>
    <row r="31" ht="22.5" customHeight="1">
      <c r="A31" t="s" s="63">
        <v>80</v>
      </c>
      <c r="B31" s="87"/>
      <c r="C31" s="87"/>
      <c r="D31" s="87"/>
      <c r="E31" s="87"/>
      <c r="F31" s="87"/>
      <c r="G31" s="87"/>
      <c r="H31" s="87"/>
      <c r="I31" s="87"/>
      <c r="J31" s="87"/>
      <c r="K31" s="87"/>
      <c r="L31" s="87"/>
      <c r="M31" s="87"/>
      <c r="N31" s="87"/>
      <c r="O31" s="87"/>
      <c r="P31" s="87"/>
      <c r="Q31" s="87"/>
      <c r="R31" s="87"/>
    </row>
    <row r="32" ht="22.5" customHeight="1">
      <c r="A32" t="s" s="64">
        <v>59</v>
      </c>
      <c r="B32" s="65">
        <f>B29</f>
        <v>19370000</v>
      </c>
      <c r="C32" s="65">
        <f>C29</f>
        <v>26160000</v>
      </c>
      <c r="D32" s="65">
        <f>D29</f>
        <v>33633000</v>
      </c>
      <c r="E32" s="65">
        <f>E29</f>
        <v>67881000</v>
      </c>
      <c r="F32" s="65">
        <f>F29</f>
        <v>30172000</v>
      </c>
      <c r="G32" s="65">
        <f>G29</f>
        <v>30711000</v>
      </c>
      <c r="H32" s="65">
        <f>H29</f>
        <v>37621000</v>
      </c>
      <c r="I32" s="65">
        <f>I29</f>
        <v>80627000</v>
      </c>
      <c r="J32" s="65">
        <f>J29</f>
        <v>37167000</v>
      </c>
      <c r="K32" s="65">
        <f>K29</f>
        <v>35235000</v>
      </c>
      <c r="L32" s="65">
        <f>L29</f>
        <v>41367000</v>
      </c>
      <c r="M32" s="65">
        <f>M29</f>
        <v>35578000</v>
      </c>
      <c r="N32" s="65">
        <f>N29</f>
        <v>32891000</v>
      </c>
      <c r="O32" s="65">
        <f>O29</f>
        <v>36005000</v>
      </c>
      <c r="P32" s="65">
        <f>P29</f>
        <v>43560000</v>
      </c>
      <c r="Q32" s="65">
        <f>Q29</f>
        <v>49729000</v>
      </c>
      <c r="R32" s="65">
        <f>R29</f>
        <v>42366000</v>
      </c>
    </row>
    <row r="33" ht="22.5" customHeight="1">
      <c r="A33" t="s" s="66">
        <v>79</v>
      </c>
      <c r="B33" s="67">
        <v>-696000</v>
      </c>
      <c r="C33" s="67">
        <v>-536000</v>
      </c>
      <c r="D33" s="67">
        <v>-540000</v>
      </c>
      <c r="E33" s="67">
        <v>-542000</v>
      </c>
      <c r="F33" s="67">
        <v>-473092</v>
      </c>
      <c r="G33" s="67">
        <v>-407000</v>
      </c>
      <c r="H33" s="67">
        <v>-408000</v>
      </c>
      <c r="I33" s="67">
        <v>-400000</v>
      </c>
      <c r="J33" s="67">
        <v>-399000</v>
      </c>
      <c r="K33" s="67">
        <v>-395000</v>
      </c>
      <c r="L33" s="67">
        <v>-382000</v>
      </c>
      <c r="M33" s="67">
        <v>-364000</v>
      </c>
      <c r="N33" s="67">
        <v>-347000</v>
      </c>
      <c r="O33" s="67">
        <v>-352000</v>
      </c>
      <c r="P33" s="67">
        <v>-370000</v>
      </c>
      <c r="Q33" s="67">
        <v>-314000</v>
      </c>
      <c r="R33" s="67">
        <v>-305000</v>
      </c>
    </row>
    <row r="34" ht="22.5" customHeight="1">
      <c r="A34" t="s" s="68">
        <v>30</v>
      </c>
      <c r="B34" s="69">
        <v>-5867000</v>
      </c>
      <c r="C34" s="69">
        <v>-5841000</v>
      </c>
      <c r="D34" s="69">
        <v>-5807000</v>
      </c>
      <c r="E34" s="69">
        <v>-5931000</v>
      </c>
      <c r="F34" s="69">
        <v>-4490707</v>
      </c>
      <c r="G34" s="69">
        <v>-4562806</v>
      </c>
      <c r="H34" s="69">
        <v>-5432030</v>
      </c>
      <c r="I34" s="69">
        <v>-5598297</v>
      </c>
      <c r="J34" s="69">
        <v>-5283771</v>
      </c>
      <c r="K34" s="69">
        <v>-5590569</v>
      </c>
      <c r="L34" s="69">
        <v>-5796770</v>
      </c>
      <c r="M34" s="69">
        <v>-6642267</v>
      </c>
      <c r="N34" s="69">
        <v>-6654649</v>
      </c>
      <c r="O34" s="69">
        <v>-5681882</v>
      </c>
      <c r="P34" s="69">
        <v>-5688000</v>
      </c>
      <c r="Q34" s="69">
        <v>-5720000</v>
      </c>
      <c r="R34" s="69">
        <v>-5923488</v>
      </c>
    </row>
    <row r="35" ht="22.5" customHeight="1">
      <c r="A35" t="s" s="70">
        <v>81</v>
      </c>
      <c r="B35" s="71">
        <f>B32+B33+B34</f>
        <v>12807000</v>
      </c>
      <c r="C35" s="71">
        <f>C32+C33+C34</f>
        <v>19783000</v>
      </c>
      <c r="D35" s="71">
        <f>D32+D33+D34</f>
        <v>27286000</v>
      </c>
      <c r="E35" s="71">
        <f>E32+E33+E34</f>
        <v>61408000</v>
      </c>
      <c r="F35" s="71">
        <f>F32+F33+F34</f>
        <v>25208000</v>
      </c>
      <c r="G35" s="71">
        <f>G32+G33+G34</f>
        <v>25741000</v>
      </c>
      <c r="H35" s="71">
        <f>H32+H33+H34</f>
        <v>31781000</v>
      </c>
      <c r="I35" s="71">
        <f>I32+I33+I34</f>
        <v>74629000</v>
      </c>
      <c r="J35" s="71">
        <f>J32+J33+J34</f>
        <v>31484000</v>
      </c>
      <c r="K35" s="71">
        <f>K32+K33+K34</f>
        <v>29249000</v>
      </c>
      <c r="L35" s="71">
        <f>L32+L33+L34</f>
        <v>35188000</v>
      </c>
      <c r="M35" s="71">
        <f>M32+M33+M34</f>
        <v>28572000</v>
      </c>
      <c r="N35" s="71">
        <f>N32+N33+N34</f>
        <v>25889000</v>
      </c>
      <c r="O35" s="71">
        <f>O32+O33+O34</f>
        <v>29971000</v>
      </c>
      <c r="P35" s="71">
        <f>P32+P33+P34</f>
        <v>37502000</v>
      </c>
      <c r="Q35" s="71">
        <f>Q32+Q33+Q34</f>
        <v>43695000</v>
      </c>
      <c r="R35" s="71">
        <f>R32+R33+R34</f>
        <v>36138000</v>
      </c>
    </row>
    <row r="36" ht="22.5" customHeight="1">
      <c r="A36" t="s" s="72">
        <v>82</v>
      </c>
      <c r="B36" s="73">
        <v>-3202000</v>
      </c>
      <c r="C36" s="73">
        <v>-4946000</v>
      </c>
      <c r="D36" s="73">
        <v>-6822000</v>
      </c>
      <c r="E36" s="73">
        <v>-15351000</v>
      </c>
      <c r="F36" s="73">
        <v>-6302000</v>
      </c>
      <c r="G36" s="73">
        <v>-6435000</v>
      </c>
      <c r="H36" s="73">
        <v>-7945000</v>
      </c>
      <c r="I36" s="73">
        <v>-17871000</v>
      </c>
      <c r="J36" s="73">
        <v>-7714000</v>
      </c>
      <c r="K36" s="73">
        <v>-7166000</v>
      </c>
      <c r="L36" s="73">
        <v>-8621000</v>
      </c>
      <c r="M36" s="73">
        <v>-6626000</v>
      </c>
      <c r="N36" s="73">
        <v>-6266000</v>
      </c>
      <c r="O36" s="73">
        <v>-7252000</v>
      </c>
      <c r="P36" s="73">
        <v>-9075000</v>
      </c>
      <c r="Q36" s="73">
        <v>-11260000</v>
      </c>
      <c r="R36" s="73">
        <v>-8926000</v>
      </c>
    </row>
    <row r="37" ht="22.5" customHeight="1">
      <c r="A37" t="s" s="70">
        <v>83</v>
      </c>
      <c r="B37" s="74">
        <f>B35+B36</f>
        <v>9605000</v>
      </c>
      <c r="C37" s="74">
        <f>C35+C36</f>
        <v>14837000</v>
      </c>
      <c r="D37" s="74">
        <f>D35+D36</f>
        <v>20464000</v>
      </c>
      <c r="E37" s="74">
        <f>E35+E36</f>
        <v>46057000</v>
      </c>
      <c r="F37" s="74">
        <f>F35+F36</f>
        <v>18906000</v>
      </c>
      <c r="G37" s="74">
        <f>G35+G36</f>
        <v>19306000</v>
      </c>
      <c r="H37" s="74">
        <f>H35+H36</f>
        <v>23836000</v>
      </c>
      <c r="I37" s="74">
        <f>I35+I36</f>
        <v>56758000</v>
      </c>
      <c r="J37" s="74">
        <f>J35+J36</f>
        <v>23770000</v>
      </c>
      <c r="K37" s="74">
        <f>K35+K36</f>
        <v>22083000</v>
      </c>
      <c r="L37" s="74">
        <f>L35+L36</f>
        <v>26567000</v>
      </c>
      <c r="M37" s="74">
        <f>M35+M36</f>
        <v>21946000</v>
      </c>
      <c r="N37" s="74">
        <f>N35+N36</f>
        <v>19623000</v>
      </c>
      <c r="O37" s="74">
        <f>O35+O36</f>
        <v>22719000</v>
      </c>
      <c r="P37" s="74">
        <f>P35+P36</f>
        <v>28427000</v>
      </c>
      <c r="Q37" s="74">
        <f>Q35+Q36</f>
        <v>32435000</v>
      </c>
      <c r="R37" s="74">
        <f>R35+R36</f>
        <v>27212000</v>
      </c>
    </row>
    <row r="38" ht="22.5" customHeight="1">
      <c r="A38" s="88"/>
      <c r="B38" s="75"/>
      <c r="C38" s="75"/>
      <c r="D38" s="75"/>
      <c r="E38" s="75"/>
      <c r="F38" s="75"/>
      <c r="G38" s="75"/>
      <c r="H38" s="75"/>
      <c r="I38" s="75"/>
      <c r="J38" s="75"/>
      <c r="K38" s="75"/>
      <c r="L38" s="75"/>
      <c r="M38" s="75"/>
      <c r="N38" s="75"/>
      <c r="O38" s="75"/>
      <c r="P38" s="75"/>
      <c r="Q38" s="75"/>
      <c r="R38" s="75"/>
    </row>
    <row r="39" ht="22.5" customHeight="1">
      <c r="A39" t="s" s="76">
        <v>84</v>
      </c>
      <c r="B39" s="69">
        <v>185117000</v>
      </c>
      <c r="C39" s="69">
        <v>185117000</v>
      </c>
      <c r="D39" s="69">
        <v>185117000</v>
      </c>
      <c r="E39" s="69">
        <v>185117000</v>
      </c>
      <c r="F39" s="69">
        <v>188872053</v>
      </c>
      <c r="G39" s="69">
        <v>189423502</v>
      </c>
      <c r="H39" s="69">
        <v>188877077</v>
      </c>
      <c r="I39" s="69">
        <v>189060308</v>
      </c>
      <c r="J39" s="69">
        <v>189666053</v>
      </c>
      <c r="K39" s="69">
        <v>189354138</v>
      </c>
      <c r="L39" s="69">
        <v>187899485</v>
      </c>
      <c r="M39" s="69">
        <v>187395649</v>
      </c>
      <c r="N39" s="69">
        <v>188155254</v>
      </c>
      <c r="O39" s="69">
        <v>188007714</v>
      </c>
      <c r="P39" s="69">
        <v>187997448</v>
      </c>
      <c r="Q39" s="69">
        <v>188797238</v>
      </c>
      <c r="R39" s="69">
        <v>190176175</v>
      </c>
    </row>
    <row r="40" ht="22.5" customHeight="1">
      <c r="A40" t="s" s="70">
        <v>85</v>
      </c>
      <c r="B40" s="77">
        <f>B37/B39</f>
        <v>0.0518861044636635</v>
      </c>
      <c r="C40" s="77">
        <f>C37/C39</f>
        <v>0.0801493109763015</v>
      </c>
      <c r="D40" s="77">
        <f>D37/D39</f>
        <v>0.110546303148819</v>
      </c>
      <c r="E40" s="77">
        <f>E37/E39</f>
        <v>0.248799407942004</v>
      </c>
      <c r="F40" s="77">
        <f>F37/F39</f>
        <v>0.100099538311661</v>
      </c>
      <c r="G40" s="77">
        <f>G37/G39</f>
        <v>0.10191950333643</v>
      </c>
      <c r="H40" s="77">
        <f>H37/H39</f>
        <v>0.126198531319324</v>
      </c>
      <c r="I40" s="77">
        <f>I37/I39</f>
        <v>0.300211573045594</v>
      </c>
      <c r="J40" s="77">
        <f>J37/J39</f>
        <v>0.125325572321871</v>
      </c>
      <c r="K40" s="77">
        <f>K37/K39</f>
        <v>0.116622833423112</v>
      </c>
      <c r="L40" s="77">
        <f>L37/L39</f>
        <v>0.141389789195259</v>
      </c>
      <c r="M40" s="77">
        <f>M37/M39</f>
        <v>0.117110290507802</v>
      </c>
      <c r="N40" s="77">
        <f>N37/N39</f>
        <v>0.104291674417369</v>
      </c>
      <c r="O40" s="77">
        <f>O37/O39</f>
        <v>0.120840602527552</v>
      </c>
      <c r="P40" s="77">
        <f>P37/P39</f>
        <v>0.151209859731804</v>
      </c>
      <c r="Q40" s="77">
        <f>Q37/Q39</f>
        <v>0.171798280693019</v>
      </c>
      <c r="R40" s="77">
        <f>R37/R39</f>
        <v>0.143088507487801</v>
      </c>
    </row>
    <row r="41" ht="22.5" customHeight="1">
      <c r="A41" s="89"/>
      <c r="B41" s="89"/>
      <c r="C41" s="89"/>
      <c r="D41" s="89"/>
      <c r="E41" s="89"/>
      <c r="F41" s="89"/>
      <c r="G41" s="89"/>
      <c r="H41" s="89"/>
      <c r="I41" s="89"/>
      <c r="J41" s="89"/>
      <c r="K41" s="89"/>
      <c r="L41" s="89"/>
      <c r="M41" s="89"/>
      <c r="N41" s="89"/>
      <c r="O41" s="89"/>
      <c r="P41" s="89"/>
      <c r="Q41" s="89"/>
      <c r="R41" s="89"/>
    </row>
    <row r="42" ht="22.5" customHeight="1">
      <c r="A42" t="s" s="32">
        <v>86</v>
      </c>
      <c r="B42" s="32"/>
      <c r="C42" s="32"/>
      <c r="D42" s="32"/>
      <c r="E42" s="32"/>
      <c r="F42" s="32"/>
      <c r="G42" s="32"/>
      <c r="H42" s="32"/>
      <c r="I42" s="32"/>
      <c r="J42" s="32"/>
      <c r="K42" s="32"/>
      <c r="L42" s="32"/>
      <c r="M42" s="32"/>
      <c r="N42" s="32"/>
      <c r="O42" s="32"/>
      <c r="P42" s="32"/>
      <c r="Q42" s="32"/>
      <c r="R42" s="32"/>
    </row>
    <row r="43" ht="22.5" customHeight="1">
      <c r="A43" t="s" s="78">
        <v>87</v>
      </c>
    </row>
    <row r="44" ht="22.5" customHeight="1"/>
    <row r="45" ht="22.5" customHeight="1"/>
    <row r="46" ht="22.5" customHeight="1"/>
    <row r="47" ht="22.5" customHeight="1"/>
    <row r="48" customHeight="1"/>
    <row r="49" customHeight="1"/>
    <row r="50" customHeight="1"/>
  </sheetData>
  <mergeCells count="9">
    <mergeCell ref="A1:R1"/>
    <mergeCell ref="A2:R2"/>
    <mergeCell ref="A3:R3"/>
    <mergeCell ref="A5:R5"/>
    <mergeCell ref="A30:R30"/>
    <mergeCell ref="A17:R17"/>
    <mergeCell ref="A43:R43"/>
    <mergeCell ref="A42:R42"/>
    <mergeCell ref="A41:R41"/>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Ruler="false" workbookViewId="0"/>
  </sheetViews>
  <sheetFormatPr baseColWidth="12" defaultRowHeight="15" x14ac:dyDescent="0"/>
  <cols>
    <col min="1" max="1" width="93.7" customWidth="1"/>
    <col min="2" max="2" width="41.26" customWidth="1"/>
    <col min="3" max="3" width="41.26" customWidth="1"/>
    <col min="4" max="4" width="41.26" customWidth="1"/>
  </cols>
  <sheetData>
    <row r="1" ht="27.5" customHeight="1">
      <c r="A1" t="s" s="6">
        <v>88</v>
      </c>
    </row>
    <row r="2" ht="22.5" customHeight="1"/>
    <row r="3" ht="22.5" customHeight="1">
      <c r="A3" s="30"/>
      <c r="B3" s="30"/>
      <c r="C3" s="30"/>
      <c r="D3" s="30"/>
    </row>
    <row r="4" ht="20.833333333333332" customHeight="1">
      <c r="A4" t="s" s="7">
        <v>56</v>
      </c>
      <c r="B4" s="90">
        <v>2021</v>
      </c>
      <c r="C4" s="90">
        <v>2022</v>
      </c>
      <c r="D4" s="90">
        <v>2023</v>
      </c>
    </row>
    <row r="5" ht="22.5" customHeight="1"/>
    <row r="6" ht="22.5" customHeight="1">
      <c r="A6" t="s" s="37">
        <v>59</v>
      </c>
      <c r="B6" s="105"/>
      <c r="C6" s="105"/>
      <c r="D6" s="105"/>
    </row>
    <row r="7" ht="22.5" customHeight="1">
      <c r="A7" t="s" s="91">
        <v>19</v>
      </c>
    </row>
    <row r="8" ht="22.5" customHeight="1">
      <c r="A8" t="s" s="92">
        <v>89</v>
      </c>
      <c r="B8" s="93">
        <v>175447000</v>
      </c>
      <c r="C8" s="93">
        <v>197267000</v>
      </c>
      <c r="D8" s="93">
        <v>214338000</v>
      </c>
    </row>
    <row r="9" ht="22.5" customHeight="1">
      <c r="A9" t="s" s="92">
        <v>61</v>
      </c>
      <c r="B9" s="67">
        <v>165397000</v>
      </c>
      <c r="C9" s="67">
        <v>159134000</v>
      </c>
      <c r="D9" s="67">
        <v>146550000</v>
      </c>
    </row>
    <row r="10" ht="22.5" customHeight="1">
      <c r="A10" t="s" s="91">
        <v>90</v>
      </c>
      <c r="B10" s="67">
        <v>340844000</v>
      </c>
      <c r="C10" s="67">
        <v>356401000</v>
      </c>
      <c r="D10" s="67">
        <v>360888000</v>
      </c>
    </row>
    <row r="11" ht="22.5" customHeight="1">
      <c r="A11" t="s" s="94">
        <v>63</v>
      </c>
      <c r="B11" s="67">
        <v>6522529</v>
      </c>
      <c r="C11" s="67">
        <v>4120572</v>
      </c>
      <c r="D11" s="67">
        <v>4652063</v>
      </c>
    </row>
    <row r="12" ht="22.5" customHeight="1">
      <c r="A12" t="s" s="46">
        <v>64</v>
      </c>
      <c r="B12" s="95">
        <v>347367000</v>
      </c>
      <c r="C12" s="95">
        <v>360522000</v>
      </c>
      <c r="D12" s="95">
        <v>365540000</v>
      </c>
    </row>
    <row r="13" ht="22.5" customHeight="1">
      <c r="A13" t="s" s="94">
        <v>65</v>
      </c>
      <c r="D13" s="96"/>
    </row>
    <row r="14" ht="22.5" customHeight="1">
      <c r="A14" t="s" s="66">
        <v>91</v>
      </c>
      <c r="B14" s="67">
        <v>-159791000</v>
      </c>
      <c r="C14" s="67">
        <v>-158875000</v>
      </c>
      <c r="D14" s="67">
        <v>-149327000</v>
      </c>
    </row>
    <row r="15" ht="22.5" customHeight="1">
      <c r="A15" t="s" s="68">
        <v>92</v>
      </c>
      <c r="B15" s="69">
        <v>-67175000</v>
      </c>
      <c r="C15" s="69">
        <v>-73134000</v>
      </c>
      <c r="D15" s="69">
        <v>-76271000</v>
      </c>
    </row>
    <row r="16" ht="22.5" customHeight="1">
      <c r="A16" t="s" s="97">
        <v>68</v>
      </c>
      <c r="B16" s="98">
        <f>B10+B11+B14+B15</f>
        <v>120401000</v>
      </c>
      <c r="C16" s="98">
        <f>C10+C11+C14+C15</f>
        <v>128513000</v>
      </c>
      <c r="D16" s="98">
        <f>D10+D11+D14+D15</f>
        <v>139942000</v>
      </c>
    </row>
    <row r="17" ht="22.5" customHeight="1">
      <c r="A17" s="106"/>
      <c r="B17" s="106"/>
      <c r="C17" s="106"/>
      <c r="D17" s="106"/>
    </row>
    <row r="18" ht="22.5" customHeight="1">
      <c r="A18" t="s" s="94">
        <v>69</v>
      </c>
    </row>
    <row r="19" ht="22.5" customHeight="1">
      <c r="A19" t="s" s="66">
        <v>70</v>
      </c>
      <c r="B19" s="93">
        <v>51946504</v>
      </c>
      <c r="C19" s="93">
        <v>2623394</v>
      </c>
      <c r="D19" s="93">
        <v>15312891</v>
      </c>
    </row>
    <row r="20" ht="22.5" customHeight="1">
      <c r="A20" t="s" s="66">
        <v>71</v>
      </c>
      <c r="B20" s="67">
        <v>121905757</v>
      </c>
      <c r="C20" s="67">
        <v>72543952</v>
      </c>
      <c r="D20" s="67">
        <v>49590052</v>
      </c>
    </row>
    <row r="21" ht="22.5" customHeight="1">
      <c r="A21" t="s" s="94">
        <v>72</v>
      </c>
      <c r="D21" s="96"/>
    </row>
    <row r="22" ht="22.5" customHeight="1">
      <c r="A22" t="s" s="66">
        <v>73</v>
      </c>
      <c r="B22" s="67">
        <v>-28001558</v>
      </c>
      <c r="C22" s="67">
        <v>-11000839</v>
      </c>
      <c r="D22" s="67">
        <v>-15627686</v>
      </c>
    </row>
    <row r="23" ht="22.5" customHeight="1">
      <c r="A23" t="s" s="66">
        <v>93</v>
      </c>
      <c r="B23" s="67">
        <v>-69079000</v>
      </c>
      <c r="C23" s="67">
        <v>-41868000</v>
      </c>
      <c r="D23" s="67">
        <v>-28553000</v>
      </c>
    </row>
    <row r="24" ht="22.5" customHeight="1">
      <c r="A24" t="s" s="66">
        <v>75</v>
      </c>
      <c r="B24" s="67">
        <v>-21304000</v>
      </c>
      <c r="C24" s="67">
        <v>-8411000</v>
      </c>
      <c r="D24" s="67">
        <v>-5095000</v>
      </c>
      <c r="E24" t="s" s="99">
        <v>94</v>
      </c>
    </row>
    <row r="25" ht="35.833333333333336" customHeight="1">
      <c r="A25" t="s" s="94">
        <v>95</v>
      </c>
      <c r="B25" s="67">
        <v>1496000</v>
      </c>
      <c r="C25" s="67">
        <v>4699000</v>
      </c>
      <c r="D25" s="67">
        <v>3103000</v>
      </c>
    </row>
    <row r="26" ht="22.5" customHeight="1">
      <c r="A26" t="s" s="94">
        <v>77</v>
      </c>
      <c r="B26" s="67">
        <v>17968</v>
      </c>
      <c r="C26" s="67">
        <v>786627</v>
      </c>
      <c r="D26" s="67">
        <v>2021479</v>
      </c>
    </row>
    <row r="27" ht="22.5" customHeight="1">
      <c r="A27" t="s" s="94">
        <f>IF((AND(B27&gt;=0,C27&gt;=0,D27&gt;=0)),"Other expense",IF(AND(B27&lt;0,C27&lt;0,D27&lt;0),"Other income","Other (income) expense"))</f>
        <v>78</v>
      </c>
      <c r="B27" s="67">
        <v>60000</v>
      </c>
      <c r="C27" s="67">
        <v>-79000</v>
      </c>
      <c r="D27" s="67">
        <v>109000</v>
      </c>
    </row>
    <row r="28" ht="22.5" customHeight="1">
      <c r="A28" t="s" s="76">
        <v>79</v>
      </c>
      <c r="B28" s="69">
        <v>1687963</v>
      </c>
      <c r="C28" s="69">
        <v>1539530</v>
      </c>
      <c r="D28" s="69">
        <v>1382741</v>
      </c>
    </row>
    <row r="29" ht="22.5" customHeight="1">
      <c r="A29" t="s" s="97">
        <v>59</v>
      </c>
      <c r="B29" s="98">
        <f>B16+B19+B20+B22+B23+B24+B26+B27+B28+B25</f>
        <v>179131000</v>
      </c>
      <c r="C29" s="98">
        <f>C16+C19+C20+C22+C23+C24+C26+C27+C28+C25</f>
        <v>149347000</v>
      </c>
      <c r="D29" s="98">
        <f>D16+D19+D20+D22+D23+D24+D26+D27+D28+D25</f>
        <v>162185000</v>
      </c>
    </row>
    <row r="30" ht="22.5" customHeight="1">
      <c r="A30" s="107"/>
      <c r="B30" s="107"/>
      <c r="C30" s="107"/>
      <c r="D30" s="107"/>
    </row>
    <row r="31" ht="22.5" customHeight="1">
      <c r="A31" t="s" s="37">
        <v>96</v>
      </c>
      <c r="B31" s="80"/>
      <c r="C31" s="80"/>
      <c r="D31" s="87"/>
    </row>
    <row r="32" ht="22.5" customHeight="1">
      <c r="A32" t="s" s="9">
        <v>59</v>
      </c>
      <c r="B32" s="100">
        <f>B29</f>
        <v>179131000</v>
      </c>
      <c r="C32" s="65">
        <f>C29</f>
        <v>149347000</v>
      </c>
      <c r="D32" s="65">
        <f>D29</f>
        <v>162185000</v>
      </c>
    </row>
    <row r="33" ht="22.5" customHeight="1">
      <c r="A33" t="s" s="101">
        <v>79</v>
      </c>
      <c r="B33" s="67">
        <v>-1688000</v>
      </c>
      <c r="C33" s="67">
        <v>-1540000</v>
      </c>
      <c r="D33" s="67">
        <v>-1383000</v>
      </c>
    </row>
    <row r="34" ht="22.5" customHeight="1">
      <c r="A34" t="s" s="102">
        <v>30</v>
      </c>
      <c r="B34" s="69">
        <v>-20083840</v>
      </c>
      <c r="C34" s="69">
        <v>-23314376</v>
      </c>
      <c r="D34" s="69">
        <v>-23744549</v>
      </c>
    </row>
    <row r="35" ht="22.5" customHeight="1">
      <c r="A35" t="s" s="97">
        <v>81</v>
      </c>
      <c r="B35" s="71">
        <f>B32+B33+B34</f>
        <v>157359000</v>
      </c>
      <c r="C35" s="71">
        <f>C32+C33+C34</f>
        <v>124493000</v>
      </c>
      <c r="D35" s="71">
        <f>D32+D33+D34</f>
        <v>137057000</v>
      </c>
    </row>
    <row r="36" ht="22.5" customHeight="1">
      <c r="A36" t="s" s="103">
        <v>82</v>
      </c>
      <c r="B36" s="73">
        <v>-38553000</v>
      </c>
      <c r="C36" s="73">
        <v>-30127000</v>
      </c>
      <c r="D36" s="73">
        <v>-33853000</v>
      </c>
    </row>
    <row r="37" ht="22.5" customHeight="1">
      <c r="A37" t="s" s="97">
        <v>83</v>
      </c>
      <c r="B37" s="74">
        <f>B35+B36</f>
        <v>118806000</v>
      </c>
      <c r="C37" s="74">
        <f>C35+C36</f>
        <v>94366000</v>
      </c>
      <c r="D37" s="74">
        <f>D35+D36</f>
        <v>103204000</v>
      </c>
    </row>
    <row r="38" ht="22.5" customHeight="1">
      <c r="A38" s="19"/>
      <c r="B38" s="75"/>
      <c r="C38" s="75"/>
      <c r="D38" s="75"/>
    </row>
    <row r="39" ht="22.5" customHeight="1">
      <c r="A39" t="s" s="13">
        <v>84</v>
      </c>
      <c r="B39" s="69">
        <v>189059374</v>
      </c>
      <c r="C39" s="69">
        <v>188567992</v>
      </c>
      <c r="D39" s="69">
        <v>188242479</v>
      </c>
    </row>
    <row r="40" ht="22.5" customHeight="1">
      <c r="A40" t="s" s="97">
        <v>85</v>
      </c>
      <c r="B40" s="77">
        <f>B37/B39</f>
        <v>0.628407005220593</v>
      </c>
      <c r="C40" s="77">
        <f>C37/C39</f>
        <v>0.500434856391328</v>
      </c>
      <c r="D40" s="77">
        <f>D37/D39</f>
        <v>0.548251718532527</v>
      </c>
    </row>
    <row r="41" ht="22.5" customHeight="1">
      <c r="A41" s="89"/>
      <c r="B41" s="89"/>
      <c r="C41" s="89"/>
      <c r="D41" s="89"/>
    </row>
    <row r="42" ht="29.166666666666668" customHeight="1">
      <c r="A42" t="s" s="104">
        <v>86</v>
      </c>
      <c r="B42" s="104"/>
      <c r="C42" s="104"/>
      <c r="D42" s="104"/>
    </row>
    <row r="43" ht="22.5" customHeight="1">
      <c r="A43" t="s" s="78">
        <v>87</v>
      </c>
    </row>
    <row r="44" customHeight="1"/>
    <row r="45" customHeight="1"/>
    <row r="46" customHeight="1"/>
    <row r="47" customHeight="1"/>
    <row r="48" customHeight="1"/>
  </sheetData>
  <mergeCells count="9">
    <mergeCell ref="A2:D2"/>
    <mergeCell ref="A1:D1"/>
    <mergeCell ref="A3:D3"/>
    <mergeCell ref="A5:D5"/>
    <mergeCell ref="A17:D17"/>
    <mergeCell ref="A30:D30"/>
    <mergeCell ref="A41:D41"/>
    <mergeCell ref="A42:D42"/>
    <mergeCell ref="A43:D43"/>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Ruler="false" workbookViewId="0"/>
  </sheetViews>
  <sheetFormatPr baseColWidth="12" defaultRowHeight="15" x14ac:dyDescent="0"/>
  <cols>
    <col min="1" max="1" width="93.7" customWidth="1"/>
    <col min="2" max="2" hidden="1"/>
    <col min="3" max="3" hidden="1"/>
    <col min="4" max="4" hidden="1"/>
    <col min="5" max="5" hidden="1"/>
  </cols>
  <sheetData>
    <row r="1" ht="27.5" customHeight="1">
      <c r="A1" t="s" s="6">
        <v>97</v>
      </c>
    </row>
    <row r="2" ht="22.5" customHeight="1"/>
    <row r="3" ht="22.5" customHeight="1">
      <c r="A3" s="79"/>
      <c r="B3" s="79"/>
      <c r="C3" s="79"/>
      <c r="D3" s="79"/>
      <c r="E3" s="79"/>
      <c r="F3" s="79"/>
      <c r="G3" s="79"/>
      <c r="H3" s="79"/>
      <c r="I3" s="79"/>
      <c r="J3" s="79"/>
      <c r="K3" s="79"/>
      <c r="L3" s="79"/>
      <c r="M3" s="79"/>
      <c r="N3" s="79"/>
      <c r="O3" s="79"/>
      <c r="P3" s="79"/>
      <c r="Q3" s="79"/>
      <c r="R3" s="79"/>
    </row>
    <row r="4" ht="22.5" customHeight="1">
      <c r="A4" t="s" s="33">
        <v>98</v>
      </c>
      <c r="B4" t="s" s="108">
        <v>2</v>
      </c>
      <c r="C4" t="s" s="108">
        <v>3</v>
      </c>
      <c r="D4" t="s" s="108">
        <v>4</v>
      </c>
      <c r="E4" t="s" s="108">
        <v>57</v>
      </c>
      <c r="F4" t="s" s="108">
        <v>6</v>
      </c>
      <c r="G4" t="s" s="108">
        <v>7</v>
      </c>
      <c r="H4" t="s" s="108">
        <v>8</v>
      </c>
      <c r="I4" t="s" s="108">
        <v>9</v>
      </c>
      <c r="J4" t="s" s="108">
        <v>10</v>
      </c>
      <c r="K4" t="s" s="108">
        <v>11</v>
      </c>
      <c r="L4" t="s" s="108">
        <v>12</v>
      </c>
      <c r="M4" t="s" s="108">
        <v>13</v>
      </c>
      <c r="N4" t="s" s="108">
        <v>14</v>
      </c>
      <c r="O4" t="s" s="108">
        <v>15</v>
      </c>
      <c r="P4" t="s" s="108">
        <v>16</v>
      </c>
      <c r="Q4" t="s" s="108">
        <v>17</v>
      </c>
      <c r="R4" t="s" s="108">
        <v>18</v>
      </c>
    </row>
    <row r="5" ht="22.5" customHeight="1"/>
    <row r="6" ht="22.5" customHeight="1">
      <c r="A6" t="s" s="37">
        <v>99</v>
      </c>
      <c r="B6" s="80"/>
      <c r="C6" s="113"/>
      <c r="D6" s="80"/>
      <c r="E6" s="80"/>
      <c r="F6" s="80"/>
      <c r="G6" s="80"/>
      <c r="H6" s="80"/>
      <c r="I6" s="80"/>
      <c r="J6" s="80"/>
      <c r="K6" s="80"/>
      <c r="L6" s="80"/>
      <c r="M6" s="80"/>
      <c r="N6" s="80"/>
      <c r="O6" s="80"/>
      <c r="P6" s="80"/>
      <c r="Q6" s="80"/>
      <c r="R6" s="80"/>
    </row>
    <row r="7" ht="22.5" customHeight="1">
      <c r="A7" t="s" s="91">
        <v>91</v>
      </c>
      <c r="B7" s="109">
        <v>42022000</v>
      </c>
      <c r="C7" s="109">
        <v>38332000</v>
      </c>
      <c r="D7" s="109">
        <v>39373000</v>
      </c>
      <c r="E7" s="109">
        <v>38467000</v>
      </c>
      <c r="F7" s="109">
        <v>41192476</v>
      </c>
      <c r="G7" s="109">
        <v>40254542</v>
      </c>
      <c r="H7" s="109">
        <v>39200000</v>
      </c>
      <c r="I7" s="109">
        <v>39144000</v>
      </c>
      <c r="J7" s="109">
        <v>40863000</v>
      </c>
      <c r="K7" s="109">
        <v>40520000</v>
      </c>
      <c r="L7" s="109">
        <v>39412000</v>
      </c>
      <c r="M7" s="109">
        <v>38080000</v>
      </c>
      <c r="N7" s="109">
        <v>39890000</v>
      </c>
      <c r="O7" s="109">
        <v>38492000</v>
      </c>
      <c r="P7" s="109">
        <v>38027000</v>
      </c>
      <c r="Q7" s="109">
        <v>32918000</v>
      </c>
      <c r="R7" s="109">
        <v>36987000</v>
      </c>
    </row>
    <row r="8" ht="22.5" customHeight="1">
      <c r="A8" t="s" s="94">
        <v>73</v>
      </c>
      <c r="B8" s="110">
        <v>0</v>
      </c>
      <c r="C8" s="110">
        <v>0</v>
      </c>
      <c r="D8" s="110">
        <v>0</v>
      </c>
      <c r="E8" s="110">
        <v>11454000</v>
      </c>
      <c r="F8" s="110">
        <v>1832867</v>
      </c>
      <c r="G8" s="110">
        <v>868413</v>
      </c>
      <c r="H8" s="110">
        <v>3380000</v>
      </c>
      <c r="I8" s="110">
        <v>21921278</v>
      </c>
      <c r="J8" s="110">
        <v>1593949</v>
      </c>
      <c r="K8" s="110">
        <v>1218713</v>
      </c>
      <c r="L8" s="110">
        <v>7366657</v>
      </c>
      <c r="M8" s="110">
        <v>820519</v>
      </c>
      <c r="N8" s="110">
        <v>737215</v>
      </c>
      <c r="O8" s="110">
        <v>1727933</v>
      </c>
      <c r="P8" s="110">
        <v>4712277</v>
      </c>
      <c r="Q8" s="110">
        <v>8451262</v>
      </c>
      <c r="R8" s="110">
        <v>4189391</v>
      </c>
    </row>
    <row r="9" ht="22.5" customHeight="1">
      <c r="A9" t="s" s="94">
        <v>93</v>
      </c>
      <c r="B9" s="110">
        <v>1201000</v>
      </c>
      <c r="C9" s="110">
        <v>7819000</v>
      </c>
      <c r="D9" s="110">
        <v>12155000</v>
      </c>
      <c r="E9" s="110">
        <v>13795000</v>
      </c>
      <c r="F9" s="110">
        <v>7503000</v>
      </c>
      <c r="G9" s="110">
        <v>17967000</v>
      </c>
      <c r="H9" s="110">
        <v>17022000</v>
      </c>
      <c r="I9" s="110">
        <v>26587000</v>
      </c>
      <c r="J9" s="110">
        <v>6191000</v>
      </c>
      <c r="K9" s="110">
        <v>6092000</v>
      </c>
      <c r="L9" s="110">
        <v>25468000</v>
      </c>
      <c r="M9" s="110">
        <v>4117000</v>
      </c>
      <c r="N9" s="110">
        <v>3217000</v>
      </c>
      <c r="O9" s="110">
        <v>7498000</v>
      </c>
      <c r="P9" s="110">
        <v>14216000</v>
      </c>
      <c r="Q9" s="110">
        <v>3622000</v>
      </c>
      <c r="R9" s="110">
        <v>2551000</v>
      </c>
    </row>
    <row r="10" ht="22.5" customHeight="1">
      <c r="A10" t="s" s="91">
        <v>100</v>
      </c>
      <c r="B10" s="110">
        <v>7920000</v>
      </c>
      <c r="C10" s="110">
        <v>8856000</v>
      </c>
      <c r="D10" s="110">
        <v>21605000</v>
      </c>
      <c r="E10" s="110">
        <v>133977000</v>
      </c>
      <c r="F10" s="110">
        <v>4903295</v>
      </c>
      <c r="G10" s="110">
        <v>10026297</v>
      </c>
      <c r="H10" s="110">
        <v>6029196</v>
      </c>
      <c r="I10" s="110">
        <v>6713012</v>
      </c>
      <c r="J10" s="110">
        <v>7115417</v>
      </c>
      <c r="K10" s="110">
        <v>7026675</v>
      </c>
      <c r="L10" s="110">
        <v>7329354</v>
      </c>
      <c r="M10" s="110">
        <v>10339558</v>
      </c>
      <c r="N10" s="110">
        <v>11097077</v>
      </c>
      <c r="O10" s="110">
        <v>63127142</v>
      </c>
      <c r="P10" s="110">
        <v>14957911</v>
      </c>
      <c r="Q10" s="110">
        <v>14751805</v>
      </c>
      <c r="R10" s="110">
        <v>30002406</v>
      </c>
    </row>
    <row r="11" ht="22.5" customHeight="1">
      <c r="A11" t="s" s="94">
        <v>101</v>
      </c>
      <c r="B11" s="110">
        <v>0</v>
      </c>
      <c r="C11" s="110">
        <v>0</v>
      </c>
      <c r="D11" s="110">
        <v>0</v>
      </c>
      <c r="E11" s="110">
        <v>0</v>
      </c>
      <c r="F11" s="110">
        <v>27035602</v>
      </c>
      <c r="G11" s="110">
        <v>5604466</v>
      </c>
      <c r="H11" s="110">
        <v>5878290</v>
      </c>
      <c r="I11" s="110">
        <v>5671786</v>
      </c>
      <c r="J11" s="110">
        <v>9880705</v>
      </c>
      <c r="K11" s="110">
        <v>5604431</v>
      </c>
      <c r="L11" s="110">
        <v>5705964</v>
      </c>
      <c r="M11" s="110">
        <v>9529904</v>
      </c>
      <c r="N11" s="110">
        <v>25792924</v>
      </c>
      <c r="O11" s="110">
        <v>3815084</v>
      </c>
      <c r="P11" s="110">
        <v>3437242</v>
      </c>
      <c r="Q11" s="110">
        <v>17622324</v>
      </c>
      <c r="R11" s="110">
        <v>25469637</v>
      </c>
    </row>
    <row r="12" ht="22.5" customHeight="1">
      <c r="A12" t="s" s="94">
        <v>102</v>
      </c>
      <c r="B12" s="110">
        <v>2280000</v>
      </c>
      <c r="C12" s="110">
        <v>8000</v>
      </c>
      <c r="D12" s="110">
        <v>760000</v>
      </c>
      <c r="E12" s="110">
        <v>4588000</v>
      </c>
      <c r="F12" s="110">
        <v>587794</v>
      </c>
      <c r="G12" s="110">
        <v>802453</v>
      </c>
      <c r="H12" s="110">
        <v>592409</v>
      </c>
      <c r="I12" s="110">
        <v>1127747</v>
      </c>
      <c r="J12" s="110">
        <v>513125</v>
      </c>
      <c r="K12" s="110">
        <v>267526</v>
      </c>
      <c r="L12" s="110">
        <v>420500</v>
      </c>
      <c r="M12" s="110">
        <v>444889</v>
      </c>
      <c r="N12" s="110">
        <v>4563129</v>
      </c>
      <c r="O12" s="110">
        <v>198942</v>
      </c>
      <c r="P12" s="110">
        <v>1120591</v>
      </c>
      <c r="Q12" s="110">
        <v>942908</v>
      </c>
      <c r="R12" s="110">
        <v>286474</v>
      </c>
    </row>
    <row r="13" ht="22.5" customHeight="1">
      <c r="A13" t="s" s="94">
        <v>103</v>
      </c>
      <c r="B13" s="110">
        <v>1065000</v>
      </c>
      <c r="C13" s="110">
        <v>1160000</v>
      </c>
      <c r="D13" s="110">
        <v>1135000</v>
      </c>
      <c r="E13" s="110">
        <v>1204000</v>
      </c>
      <c r="F13" s="110">
        <v>941000</v>
      </c>
      <c r="G13" s="110">
        <v>683000</v>
      </c>
      <c r="H13" s="110">
        <v>1080000</v>
      </c>
      <c r="I13" s="110">
        <v>596000</v>
      </c>
      <c r="J13" s="110">
        <v>84000</v>
      </c>
      <c r="K13" s="110">
        <v>752000</v>
      </c>
      <c r="L13" s="110">
        <v>321000</v>
      </c>
      <c r="M13" s="110">
        <v>179000</v>
      </c>
      <c r="N13" s="110">
        <v>584000</v>
      </c>
      <c r="O13" s="110">
        <v>-50000</v>
      </c>
      <c r="P13" s="110">
        <v>381000</v>
      </c>
      <c r="Q13" s="110">
        <v>242000</v>
      </c>
      <c r="R13" s="110">
        <v>171000</v>
      </c>
    </row>
    <row r="14" ht="22.5" customHeight="1">
      <c r="A14" t="s" s="76">
        <v>104</v>
      </c>
      <c r="B14" s="111">
        <v>989000</v>
      </c>
      <c r="C14" s="111">
        <v>-508000</v>
      </c>
      <c r="D14" s="111">
        <v>287000</v>
      </c>
      <c r="E14" s="111">
        <v>-1479000</v>
      </c>
      <c r="F14" s="111">
        <v>-643000</v>
      </c>
      <c r="G14" s="111">
        <v>-371000</v>
      </c>
      <c r="H14" s="111">
        <v>-314000</v>
      </c>
      <c r="I14" s="111">
        <v>22000</v>
      </c>
      <c r="J14" s="111">
        <v>-336000</v>
      </c>
      <c r="K14" s="111">
        <v>-53000</v>
      </c>
      <c r="L14" s="111">
        <v>478000</v>
      </c>
      <c r="M14" s="111">
        <v>-37000</v>
      </c>
      <c r="N14" s="111">
        <v>343000</v>
      </c>
      <c r="O14" s="111">
        <v>59000</v>
      </c>
      <c r="P14" s="111">
        <v>-439000</v>
      </c>
      <c r="Q14" s="111">
        <v>-11000</v>
      </c>
      <c r="R14" s="111">
        <v>-9000</v>
      </c>
    </row>
    <row r="15" ht="22.5" customHeight="1">
      <c r="A15" t="s" s="97">
        <v>105</v>
      </c>
      <c r="B15" s="112">
        <f>B7+B8+B9+B10+B12+B13+B14</f>
        <v>55477000</v>
      </c>
      <c r="C15" s="112">
        <f>C7+C8+C9+C10+C12+C13+C14</f>
        <v>55667000</v>
      </c>
      <c r="D15" s="112">
        <f>D7+D8+D9+D10+D12+D13+D14</f>
        <v>75315000</v>
      </c>
      <c r="E15" s="112">
        <f>E7+E8+E9+E10+E12+E13+E14</f>
        <v>202006000</v>
      </c>
      <c r="F15" s="112">
        <f>SUM(F7:F14)</f>
        <v>83353000</v>
      </c>
      <c r="G15" s="112">
        <f>SUM(G7:G14)</f>
        <v>75835171</v>
      </c>
      <c r="H15" s="112">
        <v>72867000</v>
      </c>
      <c r="I15" s="112">
        <f>SUM(I7:I14)</f>
        <v>101783000</v>
      </c>
      <c r="J15" s="112">
        <f>SUM(J7:J14)</f>
        <v>65905000</v>
      </c>
      <c r="K15" s="112">
        <f>SUM(K7:K14)</f>
        <v>61428345</v>
      </c>
      <c r="L15" s="112">
        <f>SUM(L7:L14)</f>
        <v>86501475</v>
      </c>
      <c r="M15" s="112">
        <f>SUM(M7:M14)</f>
        <v>63473870</v>
      </c>
      <c r="N15" s="112">
        <v>86224000</v>
      </c>
      <c r="O15" s="112">
        <f>SUM(O7:O14)</f>
        <v>114868000</v>
      </c>
      <c r="P15" s="112">
        <f>SUM(P7:P14)</f>
        <v>76413000</v>
      </c>
      <c r="Q15" s="112">
        <f>SUM(Q7:Q14)</f>
        <v>78539000</v>
      </c>
      <c r="R15" s="112">
        <f>SUM(R7:R14)</f>
        <v>99647908</v>
      </c>
    </row>
    <row r="16" ht="22.5" customHeight="1">
      <c r="A16" s="114"/>
      <c r="B16" s="114"/>
      <c r="C16" s="114"/>
      <c r="D16" s="114"/>
      <c r="E16" s="114"/>
      <c r="F16" s="114"/>
      <c r="G16" s="114"/>
      <c r="H16" s="114"/>
      <c r="I16" s="114"/>
      <c r="J16" s="114"/>
      <c r="K16" s="114"/>
      <c r="L16" s="114"/>
      <c r="M16" s="114"/>
      <c r="N16" s="114"/>
      <c r="O16" s="114"/>
      <c r="P16" s="114"/>
      <c r="Q16" s="114"/>
      <c r="R16" s="114"/>
    </row>
    <row r="17" ht="22.5" customHeight="1">
      <c r="A17" t="s" s="104">
        <v>106</v>
      </c>
      <c r="B17" s="104"/>
      <c r="C17" s="104"/>
      <c r="D17" s="104"/>
      <c r="E17" s="104"/>
      <c r="F17" s="104"/>
      <c r="G17" s="104"/>
      <c r="H17" s="104"/>
      <c r="I17" s="104"/>
      <c r="J17" s="104"/>
      <c r="K17" s="104"/>
      <c r="L17" s="104"/>
      <c r="M17" s="104"/>
      <c r="N17" s="104"/>
      <c r="O17" s="104"/>
      <c r="P17" s="104"/>
      <c r="Q17" s="104"/>
      <c r="R17" s="104"/>
    </row>
  </sheetData>
  <mergeCells count="6">
    <mergeCell ref="A1:R1"/>
    <mergeCell ref="A2:R2"/>
    <mergeCell ref="A3:R3"/>
    <mergeCell ref="A5:R5"/>
    <mergeCell ref="A16:R16"/>
    <mergeCell ref="A17:R17"/>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Ruler="false" workbookViewId="0"/>
  </sheetViews>
  <sheetFormatPr baseColWidth="12" defaultRowHeight="15" x14ac:dyDescent="0"/>
  <cols>
    <col min="1" max="1" width="93.7" customWidth="1"/>
    <col min="2" max="2" width="41.26" customWidth="1"/>
    <col min="3" max="3" width="41.26" customWidth="1"/>
    <col min="4" max="4" width="41.26" customWidth="1"/>
  </cols>
  <sheetData>
    <row r="1" ht="27.5" customHeight="1">
      <c r="A1" t="s" s="6">
        <v>107</v>
      </c>
    </row>
    <row r="2" ht="22.5" customHeight="1"/>
    <row r="3" ht="22.5" customHeight="1">
      <c r="A3" s="79"/>
      <c r="B3" s="79"/>
      <c r="C3" s="79"/>
      <c r="D3" s="79"/>
    </row>
    <row r="4" ht="22.5" customHeight="1">
      <c r="A4" t="s" s="33">
        <v>98</v>
      </c>
      <c r="B4" s="34">
        <v>2021</v>
      </c>
      <c r="C4" s="34">
        <v>2022</v>
      </c>
      <c r="D4" s="34">
        <v>2023</v>
      </c>
    </row>
    <row r="5" ht="22.5" customHeight="1"/>
    <row r="6" ht="22.5" customHeight="1">
      <c r="A6" t="s" s="37">
        <v>99</v>
      </c>
      <c r="B6" s="80"/>
      <c r="C6" s="80"/>
      <c r="D6" s="80"/>
    </row>
    <row r="7" ht="22.5" customHeight="1">
      <c r="A7" t="s" s="91">
        <v>91</v>
      </c>
      <c r="B7" s="109">
        <v>159791000</v>
      </c>
      <c r="C7" s="109">
        <v>158875000</v>
      </c>
      <c r="D7" s="109">
        <v>149327000</v>
      </c>
    </row>
    <row r="8" ht="22.5" customHeight="1">
      <c r="A8" t="s" s="94">
        <v>73</v>
      </c>
      <c r="B8" s="110">
        <v>28001558</v>
      </c>
      <c r="C8" s="110">
        <v>11000839</v>
      </c>
      <c r="D8" s="110">
        <v>15627686</v>
      </c>
    </row>
    <row r="9" ht="22.5" customHeight="1">
      <c r="A9" t="s" s="94">
        <v>93</v>
      </c>
      <c r="B9" s="110">
        <v>69079000</v>
      </c>
      <c r="C9" s="110">
        <v>41868000</v>
      </c>
      <c r="D9" s="110">
        <v>28553000</v>
      </c>
    </row>
    <row r="10" ht="22.5" customHeight="1">
      <c r="A10" t="s" s="91">
        <v>100</v>
      </c>
      <c r="B10" s="110">
        <v>27670800</v>
      </c>
      <c r="C10" s="110">
        <v>31811004</v>
      </c>
      <c r="D10" s="110">
        <v>103933934</v>
      </c>
    </row>
    <row r="11" ht="22.5" customHeight="1">
      <c r="A11" t="s" s="94">
        <v>101</v>
      </c>
      <c r="B11" s="110">
        <v>44190143</v>
      </c>
      <c r="C11" s="110">
        <v>30720503</v>
      </c>
      <c r="D11" s="110">
        <v>50666573</v>
      </c>
    </row>
    <row r="12" ht="22.5" customHeight="1">
      <c r="A12" t="s" s="94">
        <v>102</v>
      </c>
      <c r="B12" s="110">
        <v>3110402</v>
      </c>
      <c r="C12" s="110">
        <v>1647041</v>
      </c>
      <c r="D12" s="110">
        <v>6825570</v>
      </c>
    </row>
    <row r="13" ht="22.5" customHeight="1">
      <c r="A13" t="s" s="94">
        <v>103</v>
      </c>
      <c r="B13" s="110">
        <v>3300000</v>
      </c>
      <c r="C13" s="110">
        <v>1336000</v>
      </c>
      <c r="D13" s="110">
        <v>1157000</v>
      </c>
    </row>
    <row r="14" ht="22.5" customHeight="1">
      <c r="A14" t="s" s="76">
        <v>104</v>
      </c>
      <c r="B14" s="111">
        <v>-1306000</v>
      </c>
      <c r="C14" s="111">
        <v>52000</v>
      </c>
      <c r="D14" s="111">
        <v>-48000</v>
      </c>
    </row>
    <row r="15" ht="22.5" customHeight="1">
      <c r="A15" t="s" s="97">
        <v>105</v>
      </c>
      <c r="B15" s="112">
        <f>SUM(B7:B14)</f>
        <v>333837000</v>
      </c>
      <c r="C15" s="112">
        <f>SUM(C7:C14)</f>
        <v>277310387</v>
      </c>
      <c r="D15" s="112">
        <f>SUM(D7:D14)</f>
        <v>356042763</v>
      </c>
    </row>
    <row r="16" ht="22.5" customHeight="1">
      <c r="A16" s="89"/>
      <c r="B16" s="89"/>
      <c r="C16" s="89"/>
      <c r="D16" s="89"/>
    </row>
    <row r="17" ht="22.5" customHeight="1">
      <c r="A17" t="s" s="104">
        <v>106</v>
      </c>
      <c r="B17" s="104"/>
      <c r="C17" s="104"/>
      <c r="D17" s="104"/>
    </row>
  </sheetData>
  <mergeCells count="6">
    <mergeCell ref="A2:D2"/>
    <mergeCell ref="A1:D1"/>
    <mergeCell ref="B3:D3"/>
    <mergeCell ref="A5:D5"/>
    <mergeCell ref="A16:D16"/>
    <mergeCell ref="A17:D17"/>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Ruler="false" workbookViewId="0"/>
  </sheetViews>
  <sheetFormatPr baseColWidth="12" defaultRowHeight="15" x14ac:dyDescent="0"/>
  <cols>
    <col min="1" max="1" width="93.7" customWidth="1"/>
    <col min="2" max="2" hidden="1"/>
    <col min="3" max="3" hidden="1"/>
    <col min="4" max="4" hidden="1"/>
    <col min="5" max="5" hidden="1"/>
    <col min="19" max="19" width="1.73" customWidth="1"/>
  </cols>
  <sheetData>
    <row r="1" ht="27.5" customHeight="1">
      <c r="A1" t="s" s="6">
        <v>108</v>
      </c>
    </row>
    <row r="2" ht="22.5" customHeight="1"/>
    <row r="3" ht="22.5" customHeight="1">
      <c r="A3" s="79"/>
      <c r="B3" s="79"/>
      <c r="C3" s="79"/>
      <c r="D3" s="79"/>
      <c r="E3" s="79"/>
      <c r="F3" s="79"/>
      <c r="G3" s="79"/>
      <c r="H3" s="79"/>
      <c r="I3" s="79"/>
      <c r="J3" s="79"/>
      <c r="K3" s="79"/>
      <c r="L3" s="79"/>
      <c r="M3" s="79"/>
      <c r="N3" s="79"/>
      <c r="O3" s="79"/>
      <c r="P3" s="79"/>
      <c r="Q3" s="79"/>
      <c r="R3" s="79"/>
    </row>
    <row r="4" ht="22.5" customHeight="1">
      <c r="A4" t="s" s="33">
        <v>98</v>
      </c>
      <c r="B4" t="s" s="108">
        <v>2</v>
      </c>
      <c r="C4" t="s" s="108">
        <v>3</v>
      </c>
      <c r="D4" t="s" s="108">
        <v>4</v>
      </c>
      <c r="E4" t="s" s="108">
        <v>57</v>
      </c>
      <c r="F4" t="s" s="108">
        <v>6</v>
      </c>
      <c r="G4" t="s" s="108">
        <v>7</v>
      </c>
      <c r="H4" t="s" s="108">
        <v>8</v>
      </c>
      <c r="I4" t="s" s="108">
        <v>9</v>
      </c>
      <c r="J4" t="s" s="108">
        <v>10</v>
      </c>
      <c r="K4" t="s" s="108">
        <v>11</v>
      </c>
      <c r="L4" t="s" s="108">
        <v>12</v>
      </c>
      <c r="M4" t="s" s="108">
        <v>13</v>
      </c>
      <c r="N4" t="s" s="108">
        <v>14</v>
      </c>
      <c r="O4" t="s" s="108">
        <v>15</v>
      </c>
      <c r="P4" t="s" s="108">
        <v>16</v>
      </c>
      <c r="Q4" t="s" s="108">
        <v>17</v>
      </c>
      <c r="R4" t="s" s="108">
        <v>18</v>
      </c>
    </row>
    <row r="5" ht="22.5" customHeight="1"/>
    <row r="6" ht="22.5" customHeight="1">
      <c r="A6" t="s" s="37">
        <v>109</v>
      </c>
      <c r="B6" s="80"/>
      <c r="C6" s="113"/>
      <c r="D6" s="80"/>
      <c r="E6" s="80"/>
      <c r="F6" s="80"/>
      <c r="G6" s="80"/>
      <c r="H6" s="80"/>
      <c r="I6" s="80"/>
      <c r="J6" s="80"/>
      <c r="K6" s="80"/>
      <c r="L6" s="80"/>
      <c r="M6" s="80"/>
      <c r="N6" s="80"/>
      <c r="O6" s="80"/>
      <c r="P6" s="80"/>
      <c r="Q6" s="80"/>
      <c r="R6" s="80"/>
    </row>
    <row r="7" ht="22.5" customHeight="1">
      <c r="A7" t="s" s="94">
        <v>21</v>
      </c>
    </row>
    <row r="8" ht="22.5" customHeight="1">
      <c r="A8" t="s" s="66">
        <v>70</v>
      </c>
      <c r="B8" s="93">
        <v>605000</v>
      </c>
      <c r="C8" s="93">
        <v>132000</v>
      </c>
      <c r="D8" s="93">
        <v>884000</v>
      </c>
      <c r="E8" s="93">
        <v>51105000</v>
      </c>
      <c r="F8" s="93">
        <v>6113293</v>
      </c>
      <c r="G8" s="93">
        <v>2890974</v>
      </c>
      <c r="H8" s="93">
        <v>315758</v>
      </c>
      <c r="I8" s="93">
        <v>42627480</v>
      </c>
      <c r="J8" s="93">
        <v>1000904</v>
      </c>
      <c r="K8" s="93">
        <v>317174</v>
      </c>
      <c r="L8" s="93">
        <v>1006046</v>
      </c>
      <c r="M8" s="93">
        <v>299270</v>
      </c>
      <c r="N8" s="93">
        <v>243589</v>
      </c>
      <c r="O8" s="93">
        <v>269498</v>
      </c>
      <c r="P8" s="93">
        <v>660558</v>
      </c>
      <c r="Q8" s="93">
        <v>14139247</v>
      </c>
      <c r="R8" s="93">
        <v>5987386</v>
      </c>
    </row>
    <row r="9" ht="22.5" customHeight="1">
      <c r="A9" t="s" s="66">
        <v>71</v>
      </c>
      <c r="B9" s="67">
        <v>2628000</v>
      </c>
      <c r="C9" s="67">
        <v>12909000</v>
      </c>
      <c r="D9" s="67">
        <v>20890000</v>
      </c>
      <c r="E9" s="67">
        <v>22497000</v>
      </c>
      <c r="F9" s="67">
        <v>12100961</v>
      </c>
      <c r="G9" s="67">
        <v>29335788</v>
      </c>
      <c r="H9" s="67">
        <v>28862312</v>
      </c>
      <c r="I9" s="67">
        <v>51606696</v>
      </c>
      <c r="J9" s="67">
        <v>10990518</v>
      </c>
      <c r="K9" s="67">
        <v>10187635</v>
      </c>
      <c r="L9" s="67">
        <v>44460771</v>
      </c>
      <c r="M9" s="67">
        <v>6904028</v>
      </c>
      <c r="N9" s="67">
        <v>5570592</v>
      </c>
      <c r="O9" s="67">
        <v>12727433</v>
      </c>
      <c r="P9" s="67">
        <v>25412347</v>
      </c>
      <c r="Q9" s="67">
        <v>5879679</v>
      </c>
      <c r="R9" s="67">
        <v>4130586</v>
      </c>
    </row>
    <row r="10" ht="22.5" customHeight="1">
      <c r="A10" t="s" s="94">
        <v>110</v>
      </c>
      <c r="Q10" s="115"/>
    </row>
    <row r="11" ht="22.5" customHeight="1">
      <c r="A11" t="s" s="66">
        <v>111</v>
      </c>
      <c r="B11" s="110">
        <v>-2190000</v>
      </c>
      <c r="C11" s="110">
        <v>-7311000</v>
      </c>
      <c r="D11" s="110">
        <v>-12442000</v>
      </c>
      <c r="E11" s="110">
        <v>-12316000</v>
      </c>
      <c r="F11" s="110">
        <v>-6859801</v>
      </c>
      <c r="G11" s="110">
        <v>-17595904</v>
      </c>
      <c r="H11" s="110">
        <v>-16707603</v>
      </c>
      <c r="I11" s="110">
        <v>-26608968</v>
      </c>
      <c r="J11" s="110">
        <v>-5855211</v>
      </c>
      <c r="K11" s="110">
        <v>-6039000</v>
      </c>
      <c r="L11" s="110">
        <v>-25945805</v>
      </c>
      <c r="M11" s="110">
        <v>-4079981</v>
      </c>
      <c r="N11" s="110">
        <v>-3559708</v>
      </c>
      <c r="O11" s="110">
        <v>-7556965</v>
      </c>
      <c r="P11" s="110">
        <v>-13776519</v>
      </c>
      <c r="Q11" s="110">
        <v>-3611079</v>
      </c>
      <c r="R11" s="110">
        <v>-2541937</v>
      </c>
    </row>
    <row r="12" ht="22.5" customHeight="1">
      <c r="A12" t="s" s="66">
        <v>104</v>
      </c>
      <c r="B12" s="110">
        <v>989000</v>
      </c>
      <c r="C12" s="110">
        <v>-508000</v>
      </c>
      <c r="D12" s="110">
        <v>287000</v>
      </c>
      <c r="E12" s="110">
        <v>-1479000</v>
      </c>
      <c r="F12" s="110">
        <v>-643000</v>
      </c>
      <c r="G12" s="110">
        <v>-371000</v>
      </c>
      <c r="H12" s="110">
        <v>-314000</v>
      </c>
      <c r="I12" s="110">
        <v>22000</v>
      </c>
      <c r="J12" s="110">
        <v>-336000</v>
      </c>
      <c r="K12" s="110">
        <v>-53000</v>
      </c>
      <c r="L12" s="110">
        <v>478000</v>
      </c>
      <c r="M12" s="110">
        <v>-37000</v>
      </c>
      <c r="N12" s="110">
        <v>343000</v>
      </c>
      <c r="O12" s="110">
        <v>59000</v>
      </c>
      <c r="P12" s="110">
        <v>-439000</v>
      </c>
      <c r="Q12" s="110">
        <v>-11000</v>
      </c>
      <c r="R12" s="110">
        <v>-9000</v>
      </c>
    </row>
    <row r="13" ht="22.5" customHeight="1">
      <c r="A13" t="s" s="66">
        <v>112</v>
      </c>
      <c r="B13" s="110">
        <v>-865000</v>
      </c>
      <c r="C13" s="110">
        <v>-2804000</v>
      </c>
      <c r="D13" s="110">
        <v>369000</v>
      </c>
      <c r="E13" s="110">
        <v>-4451000</v>
      </c>
      <c r="F13" s="110">
        <v>-1905000</v>
      </c>
      <c r="G13" s="110">
        <v>-6154000</v>
      </c>
      <c r="H13" s="110">
        <v>0</v>
      </c>
      <c r="I13" s="110">
        <v>0</v>
      </c>
      <c r="J13" s="110">
        <v>0</v>
      </c>
      <c r="K13" s="110">
        <v>0</v>
      </c>
      <c r="L13" s="110">
        <v>0</v>
      </c>
      <c r="M13" s="110">
        <v>0</v>
      </c>
      <c r="N13" s="110">
        <v>0</v>
      </c>
      <c r="O13" s="110">
        <v>0</v>
      </c>
      <c r="P13" s="110">
        <v>0</v>
      </c>
      <c r="Q13" s="110">
        <v>0</v>
      </c>
      <c r="R13" s="110">
        <v>0</v>
      </c>
    </row>
    <row r="14" ht="22.5" customHeight="1">
      <c r="A14" t="s" s="66">
        <v>113</v>
      </c>
      <c r="B14" s="110">
        <v>-468000</v>
      </c>
      <c r="C14" s="110">
        <v>-1969000</v>
      </c>
      <c r="D14" s="110">
        <v>-2588000</v>
      </c>
      <c r="E14" s="110">
        <v>-3313000</v>
      </c>
      <c r="F14" s="110">
        <v>-2525000</v>
      </c>
      <c r="G14" s="110">
        <v>-4407000</v>
      </c>
      <c r="H14" s="110">
        <v>-3187000</v>
      </c>
      <c r="I14" s="110">
        <v>-3126000</v>
      </c>
      <c r="J14" s="110">
        <v>-1815000</v>
      </c>
      <c r="K14" s="110">
        <v>-1706000</v>
      </c>
      <c r="L14" s="110">
        <v>-3627000</v>
      </c>
      <c r="M14" s="110">
        <v>-1263000</v>
      </c>
      <c r="N14" s="110">
        <v>-961000</v>
      </c>
      <c r="O14" s="110">
        <v>-1657000</v>
      </c>
      <c r="P14" s="110">
        <v>-1385000</v>
      </c>
      <c r="Q14" s="110">
        <v>-1092000</v>
      </c>
      <c r="R14" s="110">
        <v>-585000</v>
      </c>
    </row>
    <row r="15" ht="22.5" customHeight="1">
      <c r="A15" t="s" s="116">
        <v>114</v>
      </c>
      <c r="B15" s="117">
        <f>SUM(B8:B14)</f>
        <v>699000</v>
      </c>
      <c r="C15" s="117">
        <f>SUM(C8:C14)</f>
        <v>449000</v>
      </c>
      <c r="D15" s="117">
        <f>SUM(D8:D14)</f>
        <v>7400000</v>
      </c>
      <c r="E15" s="117">
        <f>SUM(E8:E14)</f>
        <v>52043000</v>
      </c>
      <c r="F15" s="117">
        <f>SUM(F8:F14)</f>
        <v>6281000</v>
      </c>
      <c r="G15" s="117">
        <f>SUM(G8:G14)</f>
        <v>3699000</v>
      </c>
      <c r="H15" s="117">
        <f>SUM(H8:H14)</f>
        <v>8969000</v>
      </c>
      <c r="I15" s="117">
        <f>SUM(I8:I14)</f>
        <v>64521000</v>
      </c>
      <c r="J15" s="117">
        <f>SUM(J8:J14)</f>
        <v>3985211</v>
      </c>
      <c r="K15" s="117">
        <f>SUM(K8:K14)</f>
        <v>2707000</v>
      </c>
      <c r="L15" s="117">
        <f>SUM(L8:L14)</f>
        <v>16372000</v>
      </c>
      <c r="M15" s="117">
        <f>SUM(M8:M14)</f>
        <v>1823000</v>
      </c>
      <c r="N15" s="117">
        <v>1637000</v>
      </c>
      <c r="O15" s="117">
        <f>SUM(O8:O14)</f>
        <v>3841966</v>
      </c>
      <c r="P15" s="117">
        <f>SUM(P8:P14)</f>
        <v>10472000</v>
      </c>
      <c r="Q15" s="117">
        <f>SUM(Q8:Q14)</f>
        <v>15305000</v>
      </c>
      <c r="R15" s="117">
        <f>SUM(R8:R14)</f>
        <v>6982000</v>
      </c>
    </row>
    <row r="16" ht="22.5" customHeight="1">
      <c r="A16" t="s" s="68">
        <v>115</v>
      </c>
      <c r="B16" s="111">
        <v>0</v>
      </c>
      <c r="C16" s="111">
        <v>0</v>
      </c>
      <c r="D16" s="111">
        <v>0</v>
      </c>
      <c r="E16" s="111">
        <v>-11453740</v>
      </c>
      <c r="F16" s="111">
        <v>-1832867</v>
      </c>
      <c r="G16" s="111">
        <v>-868413</v>
      </c>
      <c r="H16" s="111">
        <v>-3380000</v>
      </c>
      <c r="I16" s="111">
        <v>-21921278</v>
      </c>
      <c r="J16" s="111">
        <v>-1593949</v>
      </c>
      <c r="K16" s="111">
        <v>-1218713</v>
      </c>
      <c r="L16" s="111">
        <v>-7366657</v>
      </c>
      <c r="M16" s="111">
        <v>-820519</v>
      </c>
      <c r="N16" s="111">
        <v>-737215</v>
      </c>
      <c r="O16" s="111">
        <v>-1727933</v>
      </c>
      <c r="P16" s="111">
        <v>-4712277</v>
      </c>
      <c r="Q16" s="111">
        <v>-8451262</v>
      </c>
      <c r="R16" s="111">
        <v>-4189391</v>
      </c>
    </row>
    <row r="17" ht="22.5" customHeight="1">
      <c r="A17" t="s" s="70">
        <v>109</v>
      </c>
      <c r="B17" s="112">
        <f>B15+B16</f>
        <v>699000</v>
      </c>
      <c r="C17" s="112">
        <f>C15+C16</f>
        <v>449000</v>
      </c>
      <c r="D17" s="112">
        <f>D15+D16</f>
        <v>7400000</v>
      </c>
      <c r="E17" s="112">
        <f>E15+E16</f>
        <v>40589000</v>
      </c>
      <c r="F17" s="112">
        <f>F15+F16</f>
        <v>4448000</v>
      </c>
      <c r="G17" s="112">
        <f>G15+G16</f>
        <v>2831000</v>
      </c>
      <c r="H17" s="112">
        <f>H15+H16</f>
        <v>5589000</v>
      </c>
      <c r="I17" s="112">
        <f>I15+I16</f>
        <v>42600000</v>
      </c>
      <c r="J17" s="112">
        <f>J15+J16</f>
        <v>2392000</v>
      </c>
      <c r="K17" s="112">
        <f>K15+K16</f>
        <v>1488000</v>
      </c>
      <c r="L17" s="112">
        <f>L15+L16</f>
        <v>9005000</v>
      </c>
      <c r="M17" s="112">
        <f>M15+M16</f>
        <v>1002000</v>
      </c>
      <c r="N17" s="112">
        <v>900000</v>
      </c>
      <c r="O17" s="112">
        <f>O15+O16</f>
        <v>2113000</v>
      </c>
      <c r="P17" s="112">
        <f>P15+P16</f>
        <v>5760000</v>
      </c>
      <c r="Q17" s="112">
        <f>Q15+Q16</f>
        <v>6854000</v>
      </c>
      <c r="R17" s="112">
        <f>R15+R16</f>
        <v>2793000</v>
      </c>
    </row>
    <row r="18" ht="22.5" customHeight="1">
      <c r="A18" s="114"/>
      <c r="B18" s="114"/>
      <c r="C18" s="114"/>
      <c r="D18" s="114"/>
      <c r="E18" s="114"/>
      <c r="F18" s="114"/>
      <c r="G18" s="114"/>
      <c r="H18" s="114"/>
      <c r="I18" s="114"/>
      <c r="J18" s="114"/>
      <c r="K18" s="114"/>
      <c r="L18" s="114"/>
      <c r="M18" s="114"/>
      <c r="N18" s="114"/>
      <c r="O18" s="114"/>
      <c r="P18" s="114"/>
      <c r="Q18" s="114"/>
      <c r="R18" s="114"/>
    </row>
    <row r="19" ht="22.5" customHeight="1">
      <c r="A19" t="s" s="104">
        <v>116</v>
      </c>
      <c r="B19" s="104"/>
      <c r="C19" s="104"/>
      <c r="D19" s="104"/>
      <c r="E19" s="104"/>
      <c r="F19" s="104"/>
      <c r="G19" s="104"/>
      <c r="H19" s="104"/>
      <c r="I19" s="104"/>
      <c r="J19" s="104"/>
      <c r="K19" s="104"/>
      <c r="L19" s="104"/>
      <c r="M19" s="104"/>
      <c r="N19" s="104"/>
      <c r="O19" s="104"/>
      <c r="P19" s="104"/>
      <c r="Q19" s="104"/>
      <c r="R19" s="104"/>
    </row>
  </sheetData>
  <mergeCells count="6">
    <mergeCell ref="A1:R1"/>
    <mergeCell ref="A2:R2"/>
    <mergeCell ref="A3:R3"/>
    <mergeCell ref="A5:R5"/>
    <mergeCell ref="A19:R19"/>
    <mergeCell ref="A18:R18"/>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Ruler="false" workbookViewId="0"/>
  </sheetViews>
  <sheetFormatPr baseColWidth="12" defaultRowHeight="15" x14ac:dyDescent="0"/>
  <cols>
    <col min="1" max="1" width="101.1" customWidth="1"/>
    <col min="2" max="2" width="16.06" customWidth="1" hidden="1"/>
    <col min="3" max="3" width="16.06" customWidth="1" hidden="1"/>
    <col min="4" max="4" width="16.06" customWidth="1" hidden="1"/>
    <col min="5" max="5" width="17.32" customWidth="1" hidden="1"/>
    <col min="6" max="6" width="16.06" customWidth="1"/>
    <col min="7" max="7" width="16.06" customWidth="1"/>
    <col min="8" max="8" width="16.06" customWidth="1"/>
    <col min="9" max="9" width="16.06" customWidth="1"/>
    <col min="10" max="10" width="16.06" customWidth="1"/>
    <col min="11" max="11" width="16.06" customWidth="1"/>
    <col min="12" max="12" width="16.06" customWidth="1"/>
    <col min="13" max="13" width="16.06" customWidth="1"/>
    <col min="14" max="14" width="16.06" customWidth="1"/>
    <col min="15" max="15" width="16.06" customWidth="1"/>
    <col min="16" max="16" width="16.06" customWidth="1"/>
    <col min="17" max="17" width="16.06" customWidth="1"/>
    <col min="18" max="18" width="16.06" customWidth="1"/>
    <col min="19" max="19" width="12.91" customWidth="1"/>
    <col min="20" max="20" width="12.91" customWidth="1"/>
    <col min="21" max="21" width="12.91" customWidth="1"/>
    <col min="22" max="22" width="12.91" customWidth="1"/>
    <col min="23" max="23" width="12.91" customWidth="1"/>
    <col min="24" max="24" width="12.91" customWidth="1"/>
    <col min="25" max="25" width="12.91" customWidth="1"/>
    <col min="26" max="26" width="12.91" customWidth="1"/>
    <col min="27" max="27" width="12.91" customWidth="1"/>
    <col min="28" max="28" width="12.91" customWidth="1"/>
    <col min="29" max="29" width="12.91" customWidth="1"/>
    <col min="30" max="30" width="12.91" customWidth="1"/>
    <col min="31" max="31" width="12.91" customWidth="1"/>
    <col min="32" max="32" width="12.91" customWidth="1"/>
    <col min="33" max="33" width="12.91" customWidth="1"/>
    <col min="34" max="34" width="12.91" customWidth="1"/>
  </cols>
  <sheetData>
    <row r="1" ht="27.5" customHeight="1">
      <c r="A1" t="s" s="6">
        <v>117</v>
      </c>
    </row>
    <row r="2" ht="22.5" customHeight="1"/>
    <row r="3" ht="22.5" customHeight="1">
      <c r="A3" s="79"/>
      <c r="B3" s="79"/>
      <c r="C3" s="79"/>
      <c r="D3" s="79"/>
      <c r="E3" s="79"/>
      <c r="F3" s="79"/>
      <c r="G3" s="79"/>
      <c r="H3" s="79"/>
      <c r="I3" s="79"/>
      <c r="J3" s="79"/>
      <c r="K3" s="79"/>
      <c r="L3" s="79"/>
      <c r="M3" s="79"/>
      <c r="N3" s="79"/>
      <c r="O3" s="79"/>
      <c r="P3" s="79"/>
      <c r="Q3" s="79"/>
      <c r="R3" s="79"/>
    </row>
    <row r="4" ht="20.833333333333332" customHeight="1">
      <c r="A4" t="s" s="7">
        <v>98</v>
      </c>
      <c r="B4" t="s" s="8">
        <v>2</v>
      </c>
      <c r="C4" t="s" s="8">
        <v>3</v>
      </c>
      <c r="D4" t="s" s="8">
        <v>4</v>
      </c>
      <c r="E4" t="s" s="8">
        <v>57</v>
      </c>
      <c r="F4" t="s" s="8">
        <v>6</v>
      </c>
      <c r="G4" t="s" s="8">
        <v>7</v>
      </c>
      <c r="H4" t="s" s="8">
        <v>8</v>
      </c>
      <c r="I4" t="s" s="8">
        <v>9</v>
      </c>
      <c r="J4" t="s" s="8">
        <v>10</v>
      </c>
      <c r="K4" t="s" s="8">
        <v>11</v>
      </c>
      <c r="L4" t="s" s="8">
        <v>12</v>
      </c>
      <c r="M4" t="s" s="8">
        <v>13</v>
      </c>
      <c r="N4" t="s" s="8">
        <v>14</v>
      </c>
      <c r="O4" t="s" s="8">
        <v>15</v>
      </c>
      <c r="P4" t="s" s="8">
        <v>16</v>
      </c>
      <c r="Q4" t="s" s="8">
        <v>17</v>
      </c>
      <c r="R4" t="s" s="8">
        <v>18</v>
      </c>
    </row>
    <row r="5" ht="22.5" customHeight="1"/>
    <row r="6" ht="22.5" customHeight="1">
      <c r="A6" t="s" s="37">
        <v>118</v>
      </c>
      <c r="B6" s="80"/>
      <c r="C6" s="37"/>
      <c r="D6" s="80"/>
      <c r="E6" s="80"/>
      <c r="F6" s="80"/>
      <c r="G6" s="80"/>
      <c r="H6" s="80"/>
      <c r="I6" s="80"/>
      <c r="J6" s="80"/>
      <c r="K6" s="80"/>
      <c r="L6" s="80"/>
      <c r="M6" s="80"/>
      <c r="N6" s="80"/>
      <c r="O6" s="80"/>
      <c r="P6" s="80"/>
      <c r="Q6" s="80"/>
      <c r="R6" s="80"/>
    </row>
    <row r="7" ht="22.5" customHeight="1">
      <c r="A7" t="s" s="118">
        <v>40</v>
      </c>
      <c r="B7" s="65">
        <v>0</v>
      </c>
      <c r="C7" s="65">
        <v>0</v>
      </c>
      <c r="D7" s="65">
        <v>0</v>
      </c>
      <c r="E7" s="65">
        <v>4049185</v>
      </c>
      <c r="F7" s="65">
        <v>2546726</v>
      </c>
      <c r="G7" s="65">
        <v>656315</v>
      </c>
      <c r="H7" s="65">
        <v>4055604</v>
      </c>
      <c r="I7" s="65">
        <v>14222689</v>
      </c>
      <c r="J7" s="65">
        <v>4725757</v>
      </c>
      <c r="K7" s="65">
        <v>7605281</v>
      </c>
      <c r="L7" s="65">
        <v>3099312</v>
      </c>
      <c r="M7" s="65">
        <v>4390291</v>
      </c>
      <c r="N7" s="65">
        <v>-1229625</v>
      </c>
      <c r="O7" s="65">
        <v>4847894</v>
      </c>
      <c r="P7" s="65">
        <v>5897872</v>
      </c>
      <c r="Q7" s="65">
        <v>3258335</v>
      </c>
      <c r="R7" s="65">
        <v>2123599</v>
      </c>
    </row>
    <row r="8" ht="22.5" customHeight="1">
      <c r="A8" t="s" s="94">
        <v>119</v>
      </c>
      <c r="Q8" s="96"/>
    </row>
    <row r="9" ht="22.5" customHeight="1">
      <c r="A9" t="s" s="66">
        <f>IF(MIN(B9:R9)&gt;=0,"Net income attributable to noncontrolling interests in GCMH",IF(MAX(B9:R9)&lt;0,"Net loss attributable to noncontrolling interests in GCMH","Net income (loss) attributable to noncontrolling interests in GCMH"))</f>
        <v>120</v>
      </c>
      <c r="B9" s="110">
        <v>-14955000</v>
      </c>
      <c r="C9" s="110">
        <v>5927000</v>
      </c>
      <c r="D9" s="110">
        <v>1326000</v>
      </c>
      <c r="E9" s="110">
        <v>-105234680</v>
      </c>
      <c r="F9" s="110">
        <v>702613.52</v>
      </c>
      <c r="G9" s="110">
        <v>-2191280</v>
      </c>
      <c r="H9" s="110">
        <v>8508283</v>
      </c>
      <c r="I9" s="110">
        <v>56828358</v>
      </c>
      <c r="J9" s="110">
        <v>13669114</v>
      </c>
      <c r="K9" s="110">
        <v>22229834</v>
      </c>
      <c r="L9" s="110">
        <v>9347069</v>
      </c>
      <c r="M9" s="110">
        <v>7593227</v>
      </c>
      <c r="N9" s="110">
        <v>-16690096</v>
      </c>
      <c r="O9" s="110">
        <v>-42495312</v>
      </c>
      <c r="P9" s="110">
        <v>10385454</v>
      </c>
      <c r="Q9" s="110">
        <v>1786932</v>
      </c>
      <c r="R9" s="110">
        <v>-22333407</v>
      </c>
    </row>
    <row r="10" ht="22.5" customHeight="1">
      <c r="A10" t="s" s="66">
        <f>IF(MIN(B10:R10)&gt;=0,"Provision for income taxes",IF(MAX(B10:R10)&lt;0,"Benefit from income taxes","Provision (benefit) for income taxes"))</f>
        <v>35</v>
      </c>
      <c r="B10" s="110">
        <v>643000</v>
      </c>
      <c r="C10" s="110">
        <v>526000</v>
      </c>
      <c r="D10" s="110">
        <v>541000</v>
      </c>
      <c r="E10" s="110">
        <v>2796000</v>
      </c>
      <c r="F10" s="110">
        <v>-662854</v>
      </c>
      <c r="G10" s="110">
        <v>2203836</v>
      </c>
      <c r="H10" s="110">
        <v>2450046</v>
      </c>
      <c r="I10" s="110">
        <v>7002021</v>
      </c>
      <c r="J10" s="110">
        <v>2333083</v>
      </c>
      <c r="K10" s="110">
        <v>2010745</v>
      </c>
      <c r="L10" s="110">
        <v>2788856</v>
      </c>
      <c r="M10" s="110">
        <v>2477642</v>
      </c>
      <c r="N10" s="110">
        <v>421837</v>
      </c>
      <c r="O10" s="110">
        <v>2050055</v>
      </c>
      <c r="P10" s="110">
        <v>3338772</v>
      </c>
      <c r="Q10" s="110">
        <v>1880891</v>
      </c>
      <c r="R10" s="110">
        <v>1109711</v>
      </c>
    </row>
    <row r="11" ht="22.5" customHeight="1">
      <c r="A11" t="s" s="66">
        <v>121</v>
      </c>
      <c r="B11" s="110">
        <v>8634000</v>
      </c>
      <c r="C11" s="110">
        <v>1417000</v>
      </c>
      <c r="D11" s="110">
        <v>-378000</v>
      </c>
      <c r="E11" s="110">
        <v>-1101000</v>
      </c>
      <c r="F11" s="110">
        <v>-1934000</v>
      </c>
      <c r="G11" s="110">
        <v>0</v>
      </c>
      <c r="H11" s="110">
        <v>0</v>
      </c>
      <c r="I11" s="110">
        <v>0</v>
      </c>
      <c r="J11" s="110">
        <v>0</v>
      </c>
      <c r="K11" s="110">
        <v>0</v>
      </c>
      <c r="L11" s="110">
        <v>0</v>
      </c>
      <c r="M11" s="110">
        <v>0</v>
      </c>
      <c r="N11" s="110">
        <v>0</v>
      </c>
      <c r="O11" s="110">
        <v>0</v>
      </c>
      <c r="P11" s="110">
        <v>0</v>
      </c>
      <c r="Q11" s="110">
        <v>0</v>
      </c>
      <c r="R11" s="110">
        <v>0</v>
      </c>
    </row>
    <row r="12" ht="22.5" customHeight="1">
      <c r="A12" t="s" s="66">
        <v>32</v>
      </c>
      <c r="B12" s="110">
        <v>0</v>
      </c>
      <c r="C12" s="110">
        <v>0</v>
      </c>
      <c r="D12" s="110">
        <v>0</v>
      </c>
      <c r="E12" s="110">
        <v>13315000</v>
      </c>
      <c r="F12" s="110">
        <v>-14057087.57</v>
      </c>
      <c r="G12" s="110">
        <v>6738476</v>
      </c>
      <c r="H12" s="110">
        <v>9550168</v>
      </c>
      <c r="I12" s="110">
        <v>-10084486</v>
      </c>
      <c r="J12" s="110">
        <v>-2022359</v>
      </c>
      <c r="K12" s="110">
        <v>-19640150</v>
      </c>
      <c r="L12" s="110">
        <v>3789947</v>
      </c>
      <c r="M12" s="110">
        <v>-2678746</v>
      </c>
      <c r="N12" s="110">
        <v>2220616</v>
      </c>
      <c r="O12" s="110">
        <v>-4895002</v>
      </c>
      <c r="P12" s="110">
        <v>351940</v>
      </c>
      <c r="Q12" s="110">
        <v>893249</v>
      </c>
      <c r="R12" s="110">
        <v>2143796</v>
      </c>
    </row>
    <row r="13" ht="22.5" customHeight="1">
      <c r="A13" t="s" s="66">
        <v>122</v>
      </c>
      <c r="B13" s="110">
        <v>1876000</v>
      </c>
      <c r="C13" s="110">
        <v>1876000</v>
      </c>
      <c r="D13" s="110">
        <v>1876000</v>
      </c>
      <c r="E13" s="110">
        <v>1876000</v>
      </c>
      <c r="F13" s="110">
        <v>582951</v>
      </c>
      <c r="G13" s="110">
        <v>582951</v>
      </c>
      <c r="H13" s="110">
        <v>582951</v>
      </c>
      <c r="I13" s="110">
        <v>582951</v>
      </c>
      <c r="J13" s="110">
        <v>578888</v>
      </c>
      <c r="K13" s="110">
        <v>578888</v>
      </c>
      <c r="L13" s="110">
        <v>578888</v>
      </c>
      <c r="M13" s="110">
        <v>578888</v>
      </c>
      <c r="N13" s="110">
        <v>328333</v>
      </c>
      <c r="O13" s="110">
        <v>329333</v>
      </c>
      <c r="P13" s="110">
        <v>328333</v>
      </c>
      <c r="Q13" s="110">
        <v>328333</v>
      </c>
      <c r="R13" s="110">
        <v>328333</v>
      </c>
    </row>
    <row r="14" ht="22.5" customHeight="1">
      <c r="A14" t="s" s="66">
        <v>102</v>
      </c>
      <c r="B14" s="110">
        <v>2280000</v>
      </c>
      <c r="C14" s="110">
        <v>8000</v>
      </c>
      <c r="D14" s="110">
        <v>760000</v>
      </c>
      <c r="E14" s="110">
        <v>4588000</v>
      </c>
      <c r="F14" s="110">
        <v>587794</v>
      </c>
      <c r="G14" s="110">
        <v>802453</v>
      </c>
      <c r="H14" s="110">
        <v>592409</v>
      </c>
      <c r="I14" s="110">
        <v>1127747</v>
      </c>
      <c r="J14" s="110">
        <v>513125</v>
      </c>
      <c r="K14" s="110">
        <v>267526</v>
      </c>
      <c r="L14" s="110">
        <v>421000</v>
      </c>
      <c r="M14" s="110">
        <v>445000</v>
      </c>
      <c r="N14" s="110">
        <v>4563000</v>
      </c>
      <c r="O14" s="110">
        <v>199000</v>
      </c>
      <c r="P14" s="110">
        <v>1121000</v>
      </c>
      <c r="Q14" s="110">
        <v>943000</v>
      </c>
      <c r="R14" s="110">
        <v>286000</v>
      </c>
    </row>
    <row r="15" ht="22.5" customHeight="1">
      <c r="A15" t="s" s="66">
        <v>123</v>
      </c>
      <c r="B15" s="110">
        <v>3355000</v>
      </c>
      <c r="C15" s="110">
        <v>145000</v>
      </c>
      <c r="D15" s="110">
        <v>274000</v>
      </c>
      <c r="E15" s="110">
        <v>7829000</v>
      </c>
      <c r="F15" s="110">
        <v>5300000</v>
      </c>
      <c r="G15" s="110">
        <v>1183000</v>
      </c>
      <c r="H15" s="110">
        <v>744000</v>
      </c>
      <c r="I15" s="110">
        <v>600000</v>
      </c>
      <c r="J15" s="110">
        <v>79000</v>
      </c>
      <c r="K15" s="110">
        <v>1625000</v>
      </c>
      <c r="L15" s="110">
        <v>346000</v>
      </c>
      <c r="M15" s="110">
        <v>1000</v>
      </c>
      <c r="N15" s="110">
        <v>2359000</v>
      </c>
      <c r="O15" s="110">
        <v>4400000</v>
      </c>
      <c r="P15" s="110">
        <v>-441000</v>
      </c>
      <c r="Q15" s="110">
        <v>127000</v>
      </c>
      <c r="R15" s="110">
        <v>56000</v>
      </c>
    </row>
    <row r="16" ht="22.5" customHeight="1">
      <c r="A16" t="s" s="66">
        <v>124</v>
      </c>
      <c r="B16" s="110">
        <v>1032000</v>
      </c>
      <c r="C16" s="110">
        <v>482000</v>
      </c>
      <c r="D16" s="110">
        <v>0</v>
      </c>
      <c r="E16" s="110">
        <v>0</v>
      </c>
      <c r="F16" s="110">
        <v>675000</v>
      </c>
      <c r="G16" s="110">
        <v>0</v>
      </c>
      <c r="H16" s="110">
        <v>0</v>
      </c>
      <c r="I16" s="110">
        <v>0</v>
      </c>
      <c r="J16" s="110">
        <v>0</v>
      </c>
      <c r="K16" s="110">
        <v>0</v>
      </c>
      <c r="L16" s="110">
        <v>0</v>
      </c>
      <c r="M16" s="110">
        <v>0</v>
      </c>
      <c r="N16" s="110">
        <v>0</v>
      </c>
      <c r="O16" s="110">
        <v>0</v>
      </c>
      <c r="P16" s="110">
        <v>0</v>
      </c>
      <c r="Q16" s="110">
        <v>0</v>
      </c>
      <c r="R16" s="110">
        <v>0</v>
      </c>
    </row>
    <row r="17" ht="22.5" customHeight="1">
      <c r="A17" t="s" s="66">
        <v>125</v>
      </c>
      <c r="B17" s="110">
        <v>0</v>
      </c>
      <c r="C17" s="110">
        <v>4000</v>
      </c>
      <c r="D17" s="110">
        <v>366000</v>
      </c>
      <c r="E17" s="110">
        <v>10000</v>
      </c>
      <c r="F17" s="110">
        <v>8000</v>
      </c>
      <c r="G17" s="110">
        <v>274000</v>
      </c>
      <c r="H17" s="110">
        <v>-1097000</v>
      </c>
      <c r="I17" s="110">
        <v>-557000</v>
      </c>
      <c r="J17" s="110">
        <v>127000</v>
      </c>
      <c r="K17" s="110">
        <v>0</v>
      </c>
      <c r="L17" s="110">
        <v>168000</v>
      </c>
      <c r="M17" s="110">
        <v>-536000</v>
      </c>
      <c r="N17" s="110">
        <v>0</v>
      </c>
      <c r="O17" s="110">
        <v>468000</v>
      </c>
      <c r="P17" s="110">
        <v>335000</v>
      </c>
      <c r="Q17" s="110">
        <v>2245000</v>
      </c>
      <c r="R17" s="110">
        <v>1003000</v>
      </c>
    </row>
    <row r="18" ht="22.5" customHeight="1">
      <c r="A18" t="s" s="66">
        <v>100</v>
      </c>
      <c r="B18" s="110">
        <v>7920000</v>
      </c>
      <c r="C18" s="110">
        <v>8856000</v>
      </c>
      <c r="D18" s="110">
        <v>21605000</v>
      </c>
      <c r="E18" s="110">
        <v>133977000</v>
      </c>
      <c r="F18" s="110">
        <v>4903295</v>
      </c>
      <c r="G18" s="110">
        <v>10026297</v>
      </c>
      <c r="H18" s="110">
        <v>6029196</v>
      </c>
      <c r="I18" s="110">
        <v>6713012</v>
      </c>
      <c r="J18" s="110">
        <v>7115417</v>
      </c>
      <c r="K18" s="110">
        <v>7026675</v>
      </c>
      <c r="L18" s="110">
        <v>7329354</v>
      </c>
      <c r="M18" s="110">
        <v>10339558</v>
      </c>
      <c r="N18" s="110">
        <v>11097077</v>
      </c>
      <c r="O18" s="110">
        <v>63127142</v>
      </c>
      <c r="P18" s="110">
        <v>14957911</v>
      </c>
      <c r="Q18" s="110">
        <v>14751805</v>
      </c>
      <c r="R18" s="110">
        <v>30002406</v>
      </c>
    </row>
    <row r="19" ht="22.5" customHeight="1">
      <c r="A19" t="s" s="66">
        <v>101</v>
      </c>
      <c r="B19" s="110">
        <v>0</v>
      </c>
      <c r="C19" s="110">
        <v>0</v>
      </c>
      <c r="D19" s="110">
        <v>0</v>
      </c>
      <c r="E19" s="110">
        <v>0</v>
      </c>
      <c r="F19" s="110">
        <v>27035602</v>
      </c>
      <c r="G19" s="110">
        <v>5604466</v>
      </c>
      <c r="H19" s="110">
        <v>5878290</v>
      </c>
      <c r="I19" s="110">
        <v>5671786</v>
      </c>
      <c r="J19" s="110">
        <v>9880705</v>
      </c>
      <c r="K19" s="110">
        <v>5604431</v>
      </c>
      <c r="L19" s="110">
        <v>5706000</v>
      </c>
      <c r="M19" s="110">
        <v>9529904</v>
      </c>
      <c r="N19" s="110">
        <v>25792924</v>
      </c>
      <c r="O19" s="110">
        <v>3815084</v>
      </c>
      <c r="P19" s="110">
        <v>3437242</v>
      </c>
      <c r="Q19" s="110">
        <v>17622324</v>
      </c>
      <c r="R19" s="110">
        <v>25469637</v>
      </c>
    </row>
    <row r="20" ht="22.5" customHeight="1">
      <c r="A20" t="s" s="66">
        <v>103</v>
      </c>
      <c r="B20" s="110">
        <v>1065000</v>
      </c>
      <c r="C20" s="110">
        <v>1160000</v>
      </c>
      <c r="D20" s="110">
        <v>1135000</v>
      </c>
      <c r="E20" s="110">
        <v>1204000</v>
      </c>
      <c r="F20" s="110">
        <v>941000</v>
      </c>
      <c r="G20" s="110">
        <v>683000</v>
      </c>
      <c r="H20" s="110">
        <v>1080000</v>
      </c>
      <c r="I20" s="110">
        <v>596000</v>
      </c>
      <c r="J20" s="110">
        <v>84000</v>
      </c>
      <c r="K20" s="110">
        <v>752000</v>
      </c>
      <c r="L20" s="110">
        <v>321000</v>
      </c>
      <c r="M20" s="110">
        <v>179000</v>
      </c>
      <c r="N20" s="110">
        <v>584000</v>
      </c>
      <c r="O20" s="110">
        <v>-50000</v>
      </c>
      <c r="P20" s="110">
        <v>381000</v>
      </c>
      <c r="Q20" s="110">
        <v>242000</v>
      </c>
      <c r="R20" s="110">
        <v>171000</v>
      </c>
    </row>
    <row r="21" ht="22.5" customHeight="1">
      <c r="A21" t="s" s="94">
        <v>65</v>
      </c>
      <c r="Q21" s="115"/>
    </row>
    <row r="22" ht="22.5" customHeight="1">
      <c r="A22" t="s" s="66">
        <v>126</v>
      </c>
      <c r="B22" s="110">
        <v>-32000</v>
      </c>
      <c r="C22" s="110">
        <v>-110000</v>
      </c>
      <c r="D22" s="110">
        <v>-506000</v>
      </c>
      <c r="E22" s="110">
        <v>-421000</v>
      </c>
      <c r="F22" s="110">
        <v>-779000</v>
      </c>
      <c r="G22" s="110">
        <v>-450000</v>
      </c>
      <c r="H22" s="110">
        <v>-6278000</v>
      </c>
      <c r="I22" s="110">
        <v>-8097000</v>
      </c>
      <c r="J22" s="110">
        <v>-5264000</v>
      </c>
      <c r="K22" s="110">
        <v>1241000</v>
      </c>
      <c r="L22" s="110">
        <v>815000</v>
      </c>
      <c r="M22" s="110">
        <v>-3711000</v>
      </c>
      <c r="N22" s="110">
        <v>-3901000</v>
      </c>
      <c r="O22" s="110">
        <v>-1884000</v>
      </c>
      <c r="P22" s="110">
        <v>-2152000</v>
      </c>
      <c r="Q22" s="110">
        <v>-372000</v>
      </c>
      <c r="R22" s="110">
        <v>-4214000</v>
      </c>
    </row>
    <row r="23" ht="22.5" customHeight="1">
      <c r="A23" t="s" s="68">
        <v>104</v>
      </c>
      <c r="B23" s="111">
        <v>989000</v>
      </c>
      <c r="C23" s="111">
        <v>-508000</v>
      </c>
      <c r="D23" s="111">
        <v>287000</v>
      </c>
      <c r="E23" s="111">
        <v>-1479000</v>
      </c>
      <c r="F23" s="111">
        <v>-643000</v>
      </c>
      <c r="G23" s="111">
        <v>-371000</v>
      </c>
      <c r="H23" s="111">
        <v>-314000</v>
      </c>
      <c r="I23" s="111">
        <v>22000</v>
      </c>
      <c r="J23" s="111">
        <v>-336000</v>
      </c>
      <c r="K23" s="111">
        <v>-53000</v>
      </c>
      <c r="L23" s="111">
        <v>478000</v>
      </c>
      <c r="M23" s="111">
        <v>-37000</v>
      </c>
      <c r="N23" s="111">
        <v>343000</v>
      </c>
      <c r="O23" s="111">
        <v>59000</v>
      </c>
      <c r="P23" s="111">
        <v>-439000</v>
      </c>
      <c r="Q23" s="111">
        <v>-11000</v>
      </c>
      <c r="R23" s="111">
        <v>-9000</v>
      </c>
    </row>
    <row r="24" ht="22.5" customHeight="1">
      <c r="A24" t="s" s="70">
        <v>81</v>
      </c>
      <c r="B24" s="119">
        <f>SUM(B7:B23)</f>
        <v>12807000</v>
      </c>
      <c r="C24" s="119">
        <f>SUM(C7:C23)</f>
        <v>19783000</v>
      </c>
      <c r="D24" s="119">
        <f>SUM(D7:D23)</f>
        <v>27286000</v>
      </c>
      <c r="E24" s="119">
        <f>SUM(E7:E23)</f>
        <v>61408505</v>
      </c>
      <c r="F24" s="119">
        <f>SUM(F7:F23)</f>
        <v>25207039.95</v>
      </c>
      <c r="G24" s="119">
        <f>SUM(G7:G23)</f>
        <v>25742514</v>
      </c>
      <c r="H24" s="119">
        <f>SUM(H7:H23)</f>
        <v>31781947</v>
      </c>
      <c r="I24" s="119">
        <f>SUM(I7:I23)</f>
        <v>74628078</v>
      </c>
      <c r="J24" s="119">
        <f>SUM(J7:J23)</f>
        <v>31484000</v>
      </c>
      <c r="K24" s="119">
        <f>SUM(K7:K23)</f>
        <v>29248230</v>
      </c>
      <c r="L24" s="119">
        <f>SUM(L7:L23)</f>
        <v>35188000</v>
      </c>
      <c r="M24" s="119">
        <f>SUM(M7:M23)</f>
        <v>28572000</v>
      </c>
      <c r="N24" s="119">
        <v>25889000</v>
      </c>
      <c r="O24" s="119">
        <f>SUM(O7:O23)</f>
        <v>29971000</v>
      </c>
      <c r="P24" s="119">
        <f>SUM(P7:P23)</f>
        <v>37502524</v>
      </c>
      <c r="Q24" s="119">
        <f>SUM(Q7:Q23)</f>
        <v>43695869</v>
      </c>
      <c r="R24" s="119">
        <f>SUM(R7:R23)</f>
        <v>36137075</v>
      </c>
    </row>
    <row r="25" ht="22.5" customHeight="1">
      <c r="A25" t="s" s="88">
        <v>65</v>
      </c>
      <c r="B25" s="75"/>
      <c r="C25" s="75"/>
      <c r="D25" s="75"/>
      <c r="E25" s="75"/>
      <c r="F25" s="75"/>
      <c r="G25" s="75"/>
      <c r="H25" s="75"/>
      <c r="I25" s="75"/>
      <c r="J25" s="75"/>
      <c r="K25" s="75"/>
      <c r="L25" s="75"/>
      <c r="M25" s="75"/>
      <c r="N25" s="75"/>
      <c r="O25" s="75"/>
      <c r="P25" s="75"/>
      <c r="Q25" s="75"/>
      <c r="R25" s="75"/>
    </row>
    <row r="26" ht="22.5" customHeight="1">
      <c r="A26" t="s" s="68">
        <v>127</v>
      </c>
      <c r="B26" s="111">
        <v>-3202000</v>
      </c>
      <c r="C26" s="111">
        <v>-4946000</v>
      </c>
      <c r="D26" s="111">
        <v>-6822000</v>
      </c>
      <c r="E26" s="111">
        <v>-15351000</v>
      </c>
      <c r="F26" s="111">
        <v>-6302000</v>
      </c>
      <c r="G26" s="111">
        <v>-6435000</v>
      </c>
      <c r="H26" s="111">
        <v>-7945000</v>
      </c>
      <c r="I26" s="111">
        <v>-17871000</v>
      </c>
      <c r="J26" s="111">
        <v>-7714000</v>
      </c>
      <c r="K26" s="111">
        <v>-7166000</v>
      </c>
      <c r="L26" s="111">
        <v>-8621000</v>
      </c>
      <c r="M26" s="111">
        <v>-6626000</v>
      </c>
      <c r="N26" s="111">
        <v>-6266000</v>
      </c>
      <c r="O26" s="111">
        <v>-7252000</v>
      </c>
      <c r="P26" s="111">
        <v>-9075000</v>
      </c>
      <c r="Q26" s="111">
        <v>-11260000</v>
      </c>
      <c r="R26" s="111">
        <v>-8926000</v>
      </c>
    </row>
    <row r="27" ht="22.5" customHeight="1">
      <c r="A27" t="s" s="70">
        <v>83</v>
      </c>
      <c r="B27" s="112">
        <f>B24+B26</f>
        <v>9605000</v>
      </c>
      <c r="C27" s="112">
        <f>C24+C26</f>
        <v>14837000</v>
      </c>
      <c r="D27" s="112">
        <f>D24+D26</f>
        <v>20464000</v>
      </c>
      <c r="E27" s="112">
        <f>E24+E26</f>
        <v>46057000</v>
      </c>
      <c r="F27" s="112">
        <f>F24+F26</f>
        <v>18906000</v>
      </c>
      <c r="G27" s="112">
        <f>G24+G26</f>
        <v>19306000</v>
      </c>
      <c r="H27" s="112">
        <f>H24+H26</f>
        <v>23836000</v>
      </c>
      <c r="I27" s="112">
        <f>I24+I26</f>
        <v>56758000</v>
      </c>
      <c r="J27" s="112">
        <f>J24+J26</f>
        <v>23770000</v>
      </c>
      <c r="K27" s="112">
        <f>K24+K26</f>
        <v>22083000</v>
      </c>
      <c r="L27" s="112">
        <f>L24+L26</f>
        <v>26567000</v>
      </c>
      <c r="M27" s="112">
        <f>M24+M26</f>
        <v>21946000</v>
      </c>
      <c r="N27" s="112">
        <v>19623000</v>
      </c>
      <c r="O27" s="112">
        <f>O24+O26</f>
        <v>22719000</v>
      </c>
      <c r="P27" s="112">
        <f>P24+P26</f>
        <v>28427000</v>
      </c>
      <c r="Q27" s="112">
        <f>Q24+Q26</f>
        <v>32435000</v>
      </c>
      <c r="R27" s="112">
        <f>R24+R26</f>
        <v>27212000</v>
      </c>
    </row>
    <row r="28" ht="22.5" customHeight="1">
      <c r="A28" s="123"/>
      <c r="B28" s="123"/>
      <c r="C28" s="123"/>
      <c r="D28" s="123"/>
      <c r="E28" s="123"/>
      <c r="F28" s="123"/>
      <c r="G28" s="123"/>
      <c r="H28" s="123"/>
      <c r="I28" s="123"/>
      <c r="J28" s="123"/>
      <c r="K28" s="123"/>
      <c r="L28" s="123"/>
      <c r="M28" s="123"/>
      <c r="N28" s="123"/>
      <c r="O28" s="123"/>
      <c r="P28" s="123"/>
      <c r="Q28" s="123"/>
      <c r="R28" s="123"/>
    </row>
    <row r="29" ht="22.5" customHeight="1">
      <c r="A29" t="s" s="63">
        <v>59</v>
      </c>
      <c r="B29" s="87"/>
      <c r="C29" s="63"/>
      <c r="D29" s="87"/>
      <c r="E29" s="87"/>
      <c r="F29" s="87"/>
      <c r="G29" s="87"/>
      <c r="H29" s="87"/>
      <c r="I29" s="87"/>
      <c r="J29" s="87"/>
      <c r="K29" s="87"/>
      <c r="L29" s="87"/>
      <c r="M29" s="87"/>
      <c r="N29" s="87"/>
      <c r="O29" s="87"/>
      <c r="P29" s="87"/>
      <c r="Q29" s="87"/>
      <c r="R29" s="87"/>
    </row>
    <row r="30" ht="22.5" customHeight="1">
      <c r="A30" t="s" s="64">
        <v>83</v>
      </c>
      <c r="B30" s="120">
        <f>B27</f>
        <v>9605000</v>
      </c>
      <c r="C30" s="120">
        <f>C27</f>
        <v>14837000</v>
      </c>
      <c r="D30" s="120">
        <f>D27</f>
        <v>20464000</v>
      </c>
      <c r="E30" s="120">
        <f>E27</f>
        <v>46057000</v>
      </c>
      <c r="F30" s="120">
        <f>F27</f>
        <v>18906000</v>
      </c>
      <c r="G30" s="120">
        <f>G27</f>
        <v>19306000</v>
      </c>
      <c r="H30" s="120">
        <f>H27</f>
        <v>23836000</v>
      </c>
      <c r="I30" s="120">
        <f>I27</f>
        <v>56758000</v>
      </c>
      <c r="J30" s="120">
        <f>J27</f>
        <v>23770000</v>
      </c>
      <c r="K30" s="120">
        <f>K27</f>
        <v>22083000</v>
      </c>
      <c r="L30" s="120">
        <v>26567000</v>
      </c>
      <c r="M30" s="120">
        <v>21946000</v>
      </c>
      <c r="N30" s="120">
        <v>19623000</v>
      </c>
      <c r="O30" s="120">
        <v>22719000</v>
      </c>
      <c r="P30" s="120">
        <v>28427000</v>
      </c>
      <c r="Q30" s="120">
        <v>32435000</v>
      </c>
      <c r="R30" s="120">
        <f>R27</f>
        <v>27212000</v>
      </c>
    </row>
    <row r="31" ht="22.5" customHeight="1">
      <c r="A31" t="s" s="94">
        <v>119</v>
      </c>
      <c r="Q31" s="115"/>
    </row>
    <row r="32" ht="22.5" customHeight="1">
      <c r="A32" t="s" s="66">
        <v>127</v>
      </c>
      <c r="B32" s="110">
        <v>3202000</v>
      </c>
      <c r="C32" s="110">
        <v>4946000</v>
      </c>
      <c r="D32" s="110">
        <v>6822000</v>
      </c>
      <c r="E32" s="110">
        <v>15351000</v>
      </c>
      <c r="F32" s="110">
        <v>6302000</v>
      </c>
      <c r="G32" s="110">
        <v>6435000</v>
      </c>
      <c r="H32" s="110">
        <v>7945000</v>
      </c>
      <c r="I32" s="110">
        <v>17871000</v>
      </c>
      <c r="J32" s="110">
        <v>7714000</v>
      </c>
      <c r="K32" s="110">
        <v>7166000</v>
      </c>
      <c r="L32" s="110">
        <v>8621000</v>
      </c>
      <c r="M32" s="110">
        <v>6626000</v>
      </c>
      <c r="N32" s="110">
        <v>6266000</v>
      </c>
      <c r="O32" s="110">
        <v>7252000</v>
      </c>
      <c r="P32" s="110">
        <v>9075000</v>
      </c>
      <c r="Q32" s="110">
        <v>11260000</v>
      </c>
      <c r="R32" s="110">
        <v>8926000</v>
      </c>
    </row>
    <row r="33" ht="22.5" customHeight="1">
      <c r="A33" t="s" s="66">
        <v>128</v>
      </c>
      <c r="B33" s="110">
        <v>696000</v>
      </c>
      <c r="C33" s="110">
        <v>536000</v>
      </c>
      <c r="D33" s="110">
        <v>540000</v>
      </c>
      <c r="E33" s="110">
        <v>542000</v>
      </c>
      <c r="F33" s="110">
        <v>473092</v>
      </c>
      <c r="G33" s="110">
        <v>407000</v>
      </c>
      <c r="H33" s="110">
        <v>408000</v>
      </c>
      <c r="I33" s="110">
        <v>400000</v>
      </c>
      <c r="J33" s="110">
        <v>399000</v>
      </c>
      <c r="K33" s="110">
        <v>395000</v>
      </c>
      <c r="L33" s="110">
        <v>382000</v>
      </c>
      <c r="M33" s="110">
        <v>364000</v>
      </c>
      <c r="N33" s="110">
        <v>347000</v>
      </c>
      <c r="O33" s="110">
        <v>352000</v>
      </c>
      <c r="P33" s="110">
        <v>370000</v>
      </c>
      <c r="Q33" s="110">
        <v>314000</v>
      </c>
      <c r="R33" s="110">
        <v>305000</v>
      </c>
    </row>
    <row r="34" ht="22.5" customHeight="1">
      <c r="A34" t="s" s="68">
        <v>30</v>
      </c>
      <c r="B34" s="111">
        <v>5867000</v>
      </c>
      <c r="C34" s="111">
        <v>5841000</v>
      </c>
      <c r="D34" s="111">
        <v>5807000</v>
      </c>
      <c r="E34" s="111">
        <v>5931000</v>
      </c>
      <c r="F34" s="111">
        <v>4490707</v>
      </c>
      <c r="G34" s="111">
        <v>4563000</v>
      </c>
      <c r="H34" s="111">
        <v>5432000</v>
      </c>
      <c r="I34" s="111">
        <v>5598000</v>
      </c>
      <c r="J34" s="111">
        <v>5284000</v>
      </c>
      <c r="K34" s="111">
        <v>5591000</v>
      </c>
      <c r="L34" s="111">
        <v>5797000</v>
      </c>
      <c r="M34" s="111">
        <v>6642000</v>
      </c>
      <c r="N34" s="111">
        <v>6655000</v>
      </c>
      <c r="O34" s="111">
        <v>5682000</v>
      </c>
      <c r="P34" s="111">
        <v>5688000</v>
      </c>
      <c r="Q34" s="111">
        <v>5720000</v>
      </c>
      <c r="R34" s="111">
        <v>5923000</v>
      </c>
    </row>
    <row r="35" ht="22.5" customHeight="1">
      <c r="A35" t="s" s="70">
        <v>59</v>
      </c>
      <c r="B35" s="112">
        <f>B30+B32+B33+B34</f>
        <v>19370000</v>
      </c>
      <c r="C35" s="112">
        <f>C30+C32+C33+C34</f>
        <v>26160000</v>
      </c>
      <c r="D35" s="112">
        <f>D30+D32+D33+D34</f>
        <v>33633000</v>
      </c>
      <c r="E35" s="112">
        <f>E30+E32+E33+E34</f>
        <v>67881000</v>
      </c>
      <c r="F35" s="112">
        <f>F30+F32+F33+F34</f>
        <v>30172000</v>
      </c>
      <c r="G35" s="112">
        <f>G30+G32+G33+G34</f>
        <v>30711000</v>
      </c>
      <c r="H35" s="112">
        <f>H30+H32+H33+H34</f>
        <v>37621000</v>
      </c>
      <c r="I35" s="112">
        <f>I30+I32+I33+I34</f>
        <v>80627000</v>
      </c>
      <c r="J35" s="112">
        <f>J30+J32+J33+J34</f>
        <v>37167000</v>
      </c>
      <c r="K35" s="112">
        <f>K30+K32+K33+K34</f>
        <v>35235000</v>
      </c>
      <c r="L35" s="112">
        <f>L30+L32+L33+L34</f>
        <v>41367000</v>
      </c>
      <c r="M35" s="112">
        <f>M30+M32+M33+M34</f>
        <v>35578000</v>
      </c>
      <c r="N35" s="112">
        <v>32891000</v>
      </c>
      <c r="O35" s="112">
        <f>O30+O32+O33+O34</f>
        <v>36005000</v>
      </c>
      <c r="P35" s="112">
        <f>P30+P32+P33+P34</f>
        <v>43560000</v>
      </c>
      <c r="Q35" s="112">
        <f>Q30+Q32+Q33+Q34</f>
        <v>49729000</v>
      </c>
      <c r="R35" s="112">
        <f>R30+R32+R33+R34</f>
        <v>42366000</v>
      </c>
    </row>
    <row r="36" ht="22.5" customHeight="1">
      <c r="A36" s="89"/>
      <c r="B36" s="89"/>
      <c r="C36" s="89"/>
      <c r="D36" s="89"/>
      <c r="E36" s="89"/>
      <c r="F36" s="89"/>
      <c r="G36" s="89"/>
      <c r="H36" s="89"/>
      <c r="I36" s="89"/>
      <c r="J36" s="89"/>
      <c r="K36" s="89"/>
      <c r="L36" s="89"/>
      <c r="M36" s="89"/>
      <c r="N36" s="89"/>
      <c r="O36" s="89"/>
      <c r="P36" s="89"/>
      <c r="Q36" s="89"/>
      <c r="R36" s="89"/>
    </row>
    <row r="37" ht="29.166666666666668" customHeight="1">
      <c r="A37" t="s" s="121">
        <v>129</v>
      </c>
      <c r="B37" s="121"/>
      <c r="C37" s="121"/>
      <c r="D37" s="121"/>
      <c r="E37" s="121"/>
      <c r="F37" s="121"/>
      <c r="G37" s="121"/>
      <c r="H37" s="121"/>
      <c r="I37" s="121"/>
      <c r="J37" s="121"/>
      <c r="K37" s="121"/>
      <c r="L37" s="121"/>
      <c r="M37" s="121"/>
      <c r="N37" s="121"/>
      <c r="O37" s="121"/>
      <c r="P37" s="121"/>
      <c r="Q37" s="121"/>
      <c r="R37" s="121"/>
    </row>
    <row r="38" ht="19.166666666666668" customHeight="1">
      <c r="A38" t="s" s="122">
        <v>130</v>
      </c>
    </row>
    <row r="39" customHeight="1"/>
    <row r="40" ht="45.833333333333336" customHeight="1">
      <c r="A40" t="s" s="122">
        <v>131</v>
      </c>
    </row>
    <row r="41" customHeight="1"/>
  </sheetData>
  <mergeCells count="9">
    <mergeCell ref="A1:R1"/>
    <mergeCell ref="A2:R2"/>
    <mergeCell ref="A3:R3"/>
    <mergeCell ref="A5:R5"/>
    <mergeCell ref="A28:R28"/>
    <mergeCell ref="A36:R36"/>
    <mergeCell ref="A37:R37"/>
    <mergeCell ref="A38:R39"/>
    <mergeCell ref="A40:R41"/>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Ruler="false" workbookViewId="0"/>
  </sheetViews>
  <sheetFormatPr baseColWidth="12" defaultRowHeight="15" x14ac:dyDescent="0"/>
  <cols>
    <col min="1" max="1" width="101.1" customWidth="1"/>
    <col min="2" max="2" width="16.06" customWidth="1" hidden="1"/>
    <col min="3" max="3" width="16.06" customWidth="1" hidden="1"/>
    <col min="4" max="4" width="16.06" customWidth="1" hidden="1"/>
    <col min="5" max="5" width="17.32" customWidth="1" hidden="1"/>
    <col min="6" max="6" width="16.06" customWidth="1"/>
    <col min="7" max="7" width="16.06" customWidth="1"/>
    <col min="8" max="8" width="16.06" customWidth="1"/>
    <col min="9" max="9" width="16.85" customWidth="1"/>
    <col min="10" max="10" width="16.06" customWidth="1"/>
    <col min="11" max="11" width="16.06" customWidth="1"/>
    <col min="12" max="12" width="16.06" customWidth="1"/>
    <col min="13" max="13" width="16.06" customWidth="1"/>
    <col min="14" max="14" width="16.06" customWidth="1"/>
    <col min="15" max="15" width="16.06" customWidth="1"/>
    <col min="16" max="16" width="16.06" customWidth="1"/>
    <col min="17" max="17" width="16.06" customWidth="1"/>
    <col min="18" max="18" width="16.06" customWidth="1"/>
    <col min="19" max="19" width="12.91" customWidth="1"/>
    <col min="20" max="20" width="12.91" customWidth="1"/>
    <col min="21" max="21" width="12.91" customWidth="1"/>
    <col min="22" max="22" width="12.91" customWidth="1"/>
    <col min="23" max="23" width="12.91" customWidth="1"/>
    <col min="24" max="24" width="12.91" customWidth="1"/>
    <col min="25" max="25" width="12.91" customWidth="1"/>
    <col min="26" max="26" width="12.91" customWidth="1"/>
    <col min="27" max="27" width="12.91" customWidth="1"/>
    <col min="28" max="28" width="12.91" customWidth="1"/>
    <col min="29" max="29" width="12.91" customWidth="1"/>
    <col min="30" max="30" width="12.91" customWidth="1"/>
    <col min="31" max="31" width="12.91" customWidth="1"/>
    <col min="32" max="32" width="12.91" customWidth="1"/>
    <col min="33" max="33" width="12.91" customWidth="1"/>
    <col min="34" max="34" width="12.91" customWidth="1"/>
  </cols>
  <sheetData>
    <row r="1" ht="27.5" customHeight="1">
      <c r="A1" t="s" s="6">
        <v>117</v>
      </c>
    </row>
    <row r="2" ht="22.5" customHeight="1"/>
    <row r="3" ht="22.5" customHeight="1">
      <c r="A3" s="79"/>
      <c r="B3" s="79"/>
      <c r="C3" s="79"/>
      <c r="D3" s="79"/>
      <c r="E3" s="79"/>
      <c r="F3" s="79"/>
      <c r="G3" s="79"/>
      <c r="H3" s="79"/>
      <c r="I3" s="79"/>
      <c r="J3" s="79"/>
      <c r="K3" s="79"/>
      <c r="L3" s="79"/>
      <c r="M3" s="79"/>
      <c r="N3" s="79"/>
      <c r="O3" s="79"/>
      <c r="P3" s="79"/>
      <c r="Q3" s="79"/>
      <c r="R3" s="79"/>
    </row>
    <row r="4" ht="20.833333333333332" customHeight="1">
      <c r="A4" t="s" s="7">
        <v>98</v>
      </c>
      <c r="B4" t="s" s="8">
        <v>2</v>
      </c>
      <c r="C4" t="s" s="8">
        <v>3</v>
      </c>
      <c r="D4" t="s" s="8">
        <v>4</v>
      </c>
      <c r="E4" t="s" s="8">
        <v>57</v>
      </c>
      <c r="F4" t="s" s="8">
        <v>6</v>
      </c>
      <c r="G4" t="s" s="8">
        <v>7</v>
      </c>
      <c r="H4" t="s" s="8">
        <v>8</v>
      </c>
      <c r="I4" t="s" s="8">
        <v>9</v>
      </c>
      <c r="J4" t="s" s="8">
        <v>10</v>
      </c>
      <c r="K4" t="s" s="8">
        <v>11</v>
      </c>
      <c r="L4" t="s" s="8">
        <v>12</v>
      </c>
      <c r="M4" t="s" s="8">
        <v>13</v>
      </c>
      <c r="N4" t="s" s="8">
        <v>14</v>
      </c>
      <c r="O4" t="s" s="8">
        <v>15</v>
      </c>
      <c r="P4" t="s" s="8">
        <v>16</v>
      </c>
      <c r="Q4" t="s" s="8">
        <v>17</v>
      </c>
      <c r="R4" t="s" s="8">
        <v>18</v>
      </c>
    </row>
    <row r="5" ht="22.5" customHeight="1"/>
    <row r="6" ht="22.5" customHeight="1">
      <c r="A6" t="s" s="63">
        <v>68</v>
      </c>
      <c r="B6" s="87"/>
      <c r="C6" s="63"/>
      <c r="D6" s="87"/>
      <c r="E6" s="87"/>
      <c r="F6" s="87"/>
      <c r="G6" s="87"/>
      <c r="H6" s="30"/>
      <c r="I6" s="87"/>
      <c r="J6" s="87"/>
      <c r="K6" s="87"/>
      <c r="L6" s="87"/>
      <c r="M6" s="87"/>
      <c r="N6" s="87"/>
      <c r="O6" s="87"/>
      <c r="P6" s="87"/>
      <c r="Q6" s="87"/>
      <c r="R6" s="87"/>
    </row>
    <row r="7" ht="22.5" customHeight="1">
      <c r="A7" t="s" s="118">
        <v>59</v>
      </c>
      <c r="B7" s="120">
        <v>19370000</v>
      </c>
      <c r="C7" s="120">
        <v>26160000</v>
      </c>
      <c r="D7" s="120">
        <v>33633000</v>
      </c>
      <c r="E7" s="120">
        <v>67881000</v>
      </c>
      <c r="F7" s="120">
        <v>30172000</v>
      </c>
      <c r="G7" s="120">
        <v>30711000</v>
      </c>
      <c r="H7" s="120">
        <v>37621000</v>
      </c>
      <c r="I7" s="120">
        <v>80627000</v>
      </c>
      <c r="J7" s="120">
        <v>37167000</v>
      </c>
      <c r="K7" s="120">
        <v>35235000</v>
      </c>
      <c r="L7" s="120">
        <v>41367000</v>
      </c>
      <c r="M7" s="120">
        <v>35578000</v>
      </c>
      <c r="N7" s="120">
        <v>32891000</v>
      </c>
      <c r="O7" s="120">
        <v>36005000</v>
      </c>
      <c r="P7" s="120">
        <v>43560000</v>
      </c>
      <c r="Q7" s="120">
        <v>49729000</v>
      </c>
      <c r="R7" s="120">
        <v>42366000</v>
      </c>
    </row>
    <row r="8" ht="22.5" customHeight="1">
      <c r="A8" t="s" s="91">
        <v>65</v>
      </c>
      <c r="Q8" s="115"/>
    </row>
    <row r="9" ht="22.5" customHeight="1">
      <c r="A9" t="s" s="66">
        <v>21</v>
      </c>
      <c r="B9" s="110">
        <v>-3233000</v>
      </c>
      <c r="C9" s="110">
        <v>-13041000</v>
      </c>
      <c r="D9" s="110">
        <v>-21774000</v>
      </c>
      <c r="E9" s="110">
        <v>-73602000</v>
      </c>
      <c r="F9" s="110">
        <v>-18214254</v>
      </c>
      <c r="G9" s="110">
        <v>-32227000</v>
      </c>
      <c r="H9" s="110">
        <v>-29178000</v>
      </c>
      <c r="I9" s="110">
        <v>-94234000</v>
      </c>
      <c r="J9" s="110">
        <v>-11992000</v>
      </c>
      <c r="K9" s="110">
        <v>-10505000</v>
      </c>
      <c r="L9" s="110">
        <v>-45467000</v>
      </c>
      <c r="M9" s="110">
        <v>-7203000</v>
      </c>
      <c r="N9" s="110">
        <v>-5815000</v>
      </c>
      <c r="O9" s="110">
        <v>-12996000</v>
      </c>
      <c r="P9" s="110">
        <v>-26073000</v>
      </c>
      <c r="Q9" s="110">
        <v>-20019000</v>
      </c>
      <c r="R9" s="110">
        <v>-10118000</v>
      </c>
    </row>
    <row r="10" ht="22.5" customHeight="1">
      <c r="A10" t="s" s="66">
        <v>128</v>
      </c>
      <c r="B10" s="110">
        <v>-696000</v>
      </c>
      <c r="C10" s="110">
        <v>-536000</v>
      </c>
      <c r="D10" s="110">
        <v>-540000</v>
      </c>
      <c r="E10" s="110">
        <v>-542000</v>
      </c>
      <c r="F10" s="110">
        <v>-473092</v>
      </c>
      <c r="G10" s="110">
        <v>-407000</v>
      </c>
      <c r="H10" s="110">
        <v>-408000</v>
      </c>
      <c r="I10" s="110">
        <v>-400000</v>
      </c>
      <c r="J10" s="110">
        <v>-399000</v>
      </c>
      <c r="K10" s="110">
        <v>-395000</v>
      </c>
      <c r="L10" s="110">
        <v>-382000</v>
      </c>
      <c r="M10" s="110">
        <v>-364000</v>
      </c>
      <c r="N10" s="110">
        <v>-347000</v>
      </c>
      <c r="O10" s="110">
        <v>-352000</v>
      </c>
      <c r="P10" s="110">
        <v>-370000</v>
      </c>
      <c r="Q10" s="110">
        <v>-314000</v>
      </c>
      <c r="R10" s="110">
        <v>-305000</v>
      </c>
    </row>
    <row r="11" ht="22.5" customHeight="1">
      <c r="A11" t="s" s="124">
        <f>IF(MIN(B11:R11)&gt;=0,"Other non-operating expense.",IF(MAX(B11:R11)&lt;0,"Other non-operating income","Other non-operating (income) expense"))</f>
        <v>132</v>
      </c>
      <c r="B11" s="110">
        <v>-414000</v>
      </c>
      <c r="C11" s="110">
        <v>-67000</v>
      </c>
      <c r="D11" s="110">
        <v>-69000</v>
      </c>
      <c r="E11" s="110">
        <v>26000</v>
      </c>
      <c r="F11" s="110">
        <v>-58000</v>
      </c>
      <c r="G11" s="110">
        <v>-17000</v>
      </c>
      <c r="H11" s="110">
        <v>-25000</v>
      </c>
      <c r="I11" s="110">
        <v>22000</v>
      </c>
      <c r="J11" s="110">
        <v>-1000</v>
      </c>
      <c r="K11" s="110">
        <v>0</v>
      </c>
      <c r="L11" s="110">
        <v>-87000</v>
      </c>
      <c r="M11" s="110">
        <v>-620000</v>
      </c>
      <c r="N11" s="110">
        <v>-712000</v>
      </c>
      <c r="O11" s="110">
        <v>-460000</v>
      </c>
      <c r="P11" s="110">
        <v>-439000</v>
      </c>
      <c r="Q11" s="110">
        <v>-519000</v>
      </c>
      <c r="R11" s="110">
        <v>-553000</v>
      </c>
    </row>
    <row r="12" ht="35.833333333333336" customHeight="1">
      <c r="A12" t="s" s="125">
        <v>133</v>
      </c>
      <c r="B12" s="110">
        <v>0</v>
      </c>
      <c r="C12" s="110">
        <v>0</v>
      </c>
      <c r="D12" s="110">
        <v>0</v>
      </c>
      <c r="E12" s="110">
        <v>0</v>
      </c>
      <c r="F12" s="110">
        <v>0</v>
      </c>
      <c r="G12" s="110">
        <v>0</v>
      </c>
      <c r="H12" s="110">
        <v>-629000</v>
      </c>
      <c r="I12" s="110">
        <v>-867000</v>
      </c>
      <c r="J12" s="110">
        <v>-2664000</v>
      </c>
      <c r="K12" s="110">
        <v>-793000</v>
      </c>
      <c r="L12" s="110">
        <v>-526000</v>
      </c>
      <c r="M12" s="110">
        <v>-716000</v>
      </c>
      <c r="N12" s="110">
        <v>-555000</v>
      </c>
      <c r="O12" s="110">
        <v>-284000</v>
      </c>
      <c r="P12" s="110">
        <v>-554000</v>
      </c>
      <c r="Q12" s="110">
        <v>-1710000</v>
      </c>
      <c r="R12" s="110">
        <v>-591000</v>
      </c>
    </row>
    <row r="13" ht="22.5" customHeight="1">
      <c r="A13" t="s" s="94">
        <v>119</v>
      </c>
      <c r="Q13" s="115"/>
    </row>
    <row r="14" ht="22.5" customHeight="1">
      <c r="A14" t="s" s="66">
        <v>134</v>
      </c>
      <c r="B14" s="110">
        <v>1201000</v>
      </c>
      <c r="C14" s="110">
        <v>7819000</v>
      </c>
      <c r="D14" s="110">
        <v>12155000</v>
      </c>
      <c r="E14" s="110">
        <v>25249000</v>
      </c>
      <c r="F14" s="110">
        <v>9335668</v>
      </c>
      <c r="G14" s="110">
        <v>18835000</v>
      </c>
      <c r="H14" s="110">
        <v>20402000</v>
      </c>
      <c r="I14" s="110">
        <v>48508000</v>
      </c>
      <c r="J14" s="110">
        <v>7785000</v>
      </c>
      <c r="K14" s="110">
        <v>7311000</v>
      </c>
      <c r="L14" s="110">
        <v>32835000</v>
      </c>
      <c r="M14" s="110">
        <v>4938000</v>
      </c>
      <c r="N14" s="110">
        <v>3954000</v>
      </c>
      <c r="O14" s="110">
        <v>9226000</v>
      </c>
      <c r="P14" s="110">
        <v>18928000</v>
      </c>
      <c r="Q14" s="110">
        <v>12073000</v>
      </c>
      <c r="R14" s="110">
        <v>6740000</v>
      </c>
    </row>
    <row r="15" ht="22.5" customHeight="1">
      <c r="A15" t="s" s="66">
        <v>112</v>
      </c>
      <c r="B15" s="110">
        <v>865000</v>
      </c>
      <c r="C15" s="110">
        <v>2804000</v>
      </c>
      <c r="D15" s="110">
        <v>-369000</v>
      </c>
      <c r="E15" s="110">
        <v>4451000</v>
      </c>
      <c r="F15" s="110">
        <v>1905000</v>
      </c>
      <c r="G15" s="110">
        <v>6154000</v>
      </c>
      <c r="H15" s="110">
        <v>0</v>
      </c>
      <c r="I15" s="110">
        <v>0</v>
      </c>
      <c r="J15" s="110">
        <v>0</v>
      </c>
      <c r="K15" s="110">
        <v>0</v>
      </c>
      <c r="L15" s="110">
        <v>0</v>
      </c>
      <c r="M15" s="110">
        <v>0</v>
      </c>
      <c r="N15" s="110">
        <v>0</v>
      </c>
      <c r="O15" s="110">
        <v>0</v>
      </c>
      <c r="P15" s="110">
        <v>0</v>
      </c>
      <c r="Q15" s="110">
        <v>0</v>
      </c>
      <c r="R15" s="110">
        <v>0</v>
      </c>
    </row>
    <row r="16" ht="22.5" customHeight="1">
      <c r="A16" t="s" s="68">
        <v>113</v>
      </c>
      <c r="B16" s="111">
        <v>468000</v>
      </c>
      <c r="C16" s="111">
        <v>1969000</v>
      </c>
      <c r="D16" s="111">
        <v>2588000</v>
      </c>
      <c r="E16" s="111">
        <v>3313000</v>
      </c>
      <c r="F16" s="111">
        <v>2525000</v>
      </c>
      <c r="G16" s="111">
        <v>4407000</v>
      </c>
      <c r="H16" s="111">
        <v>3187000</v>
      </c>
      <c r="I16" s="111">
        <v>3126000</v>
      </c>
      <c r="J16" s="111">
        <v>1815000</v>
      </c>
      <c r="K16" s="111">
        <v>1706000</v>
      </c>
      <c r="L16" s="111">
        <v>3627000</v>
      </c>
      <c r="M16" s="111">
        <v>1263000</v>
      </c>
      <c r="N16" s="111">
        <v>961000</v>
      </c>
      <c r="O16" s="111">
        <v>1657000</v>
      </c>
      <c r="P16" s="111">
        <v>1385000</v>
      </c>
      <c r="Q16" s="111">
        <v>1092000</v>
      </c>
      <c r="R16" s="111">
        <v>585000</v>
      </c>
    </row>
    <row r="17" ht="22.5" customHeight="1">
      <c r="A17" t="s" s="70">
        <v>68</v>
      </c>
      <c r="B17" s="112">
        <f>SUM(B7:B16)</f>
        <v>17561000</v>
      </c>
      <c r="C17" s="112">
        <f>SUM(C7:C16)</f>
        <v>25108000</v>
      </c>
      <c r="D17" s="112">
        <f>SUM(D7:D16)</f>
        <v>25624000</v>
      </c>
      <c r="E17" s="112">
        <f>SUM(E7:E16)</f>
        <v>26776000</v>
      </c>
      <c r="F17" s="112">
        <f>SUM(F7:F16)</f>
        <v>25192322</v>
      </c>
      <c r="G17" s="112">
        <f>SUM(G7:G16)</f>
        <v>27456000</v>
      </c>
      <c r="H17" s="112">
        <v>30970000</v>
      </c>
      <c r="I17" s="112">
        <f>SUM(I7:I16)</f>
        <v>36782000</v>
      </c>
      <c r="J17" s="112">
        <f>SUM(J7:J16)</f>
        <v>31711000</v>
      </c>
      <c r="K17" s="112">
        <f>SUM(K7:K16)</f>
        <v>32559000</v>
      </c>
      <c r="L17" s="112">
        <f>SUM(L7:L16)</f>
        <v>31367000</v>
      </c>
      <c r="M17" s="112">
        <f>SUM(M7:M16)</f>
        <v>32876000</v>
      </c>
      <c r="N17" s="112">
        <v>30377000</v>
      </c>
      <c r="O17" s="112">
        <f>SUM(O7:O16)</f>
        <v>32796000</v>
      </c>
      <c r="P17" s="112">
        <v>36437000</v>
      </c>
      <c r="Q17" s="112">
        <f>SUM(Q7:Q16)</f>
        <v>40332000</v>
      </c>
      <c r="R17" s="112">
        <f>SUM(R7:R16)</f>
        <v>38124000</v>
      </c>
    </row>
    <row r="18" ht="22.5" customHeight="1">
      <c r="A18" s="36"/>
      <c r="B18" s="36"/>
      <c r="C18" s="36"/>
      <c r="D18" s="36"/>
      <c r="E18" s="36"/>
      <c r="F18" s="36"/>
      <c r="G18" s="36"/>
      <c r="H18" s="36"/>
      <c r="I18" s="36"/>
      <c r="J18" s="36"/>
      <c r="K18" s="36"/>
      <c r="L18" s="36"/>
      <c r="M18" s="36"/>
      <c r="N18" s="36"/>
      <c r="O18" s="36"/>
      <c r="P18" s="36"/>
      <c r="Q18" s="36"/>
      <c r="R18" s="36"/>
    </row>
    <row r="19" ht="22.5" customHeight="1">
      <c r="A19" t="s" s="63">
        <v>64</v>
      </c>
      <c r="B19" s="87"/>
      <c r="C19" s="63"/>
      <c r="D19" s="87"/>
      <c r="E19" s="87"/>
      <c r="F19" s="87"/>
      <c r="G19" s="87"/>
      <c r="H19" s="30"/>
      <c r="I19" s="87"/>
      <c r="J19" s="87"/>
      <c r="K19" s="87"/>
      <c r="L19" s="87"/>
      <c r="M19" s="87"/>
      <c r="N19" s="87"/>
      <c r="O19" s="87"/>
      <c r="P19" s="30"/>
      <c r="Q19" s="87"/>
      <c r="R19" s="87"/>
    </row>
    <row r="20" ht="22.5" customHeight="1">
      <c r="A20" t="s" s="118">
        <v>135</v>
      </c>
      <c r="B20" s="120">
        <v>82617000</v>
      </c>
      <c r="C20" s="120">
        <v>90130000</v>
      </c>
      <c r="D20" s="120">
        <v>101746000</v>
      </c>
      <c r="E20" s="120">
        <v>155488000</v>
      </c>
      <c r="F20" s="120">
        <v>103219000</v>
      </c>
      <c r="G20" s="120">
        <v>119703000</v>
      </c>
      <c r="H20" s="120">
        <v>118075000</v>
      </c>
      <c r="I20" s="120">
        <v>190595000</v>
      </c>
      <c r="J20" s="120">
        <v>105128000</v>
      </c>
      <c r="K20" s="120">
        <v>104360000</v>
      </c>
      <c r="L20" s="120">
        <v>137214000</v>
      </c>
      <c r="M20" s="120">
        <v>99828000</v>
      </c>
      <c r="N20" s="120">
        <v>99116000</v>
      </c>
      <c r="O20" s="120">
        <v>107613000</v>
      </c>
      <c r="P20" s="120">
        <v>121714000</v>
      </c>
      <c r="Q20" s="120">
        <v>116556000</v>
      </c>
      <c r="R20" s="120">
        <v>108866121</v>
      </c>
    </row>
    <row r="21" ht="22.5" customHeight="1">
      <c r="A21" t="s" s="91">
        <v>65</v>
      </c>
      <c r="Q21" s="115"/>
    </row>
    <row r="22" ht="22.5" customHeight="1">
      <c r="A22" t="s" s="66">
        <v>21</v>
      </c>
      <c r="B22" s="110">
        <v>-3233000</v>
      </c>
      <c r="C22" s="110">
        <v>-13041000</v>
      </c>
      <c r="D22" s="110">
        <v>-21774000</v>
      </c>
      <c r="E22" s="110">
        <v>-73602000</v>
      </c>
      <c r="F22" s="110">
        <v>-18214254</v>
      </c>
      <c r="G22" s="110">
        <v>-32227000</v>
      </c>
      <c r="H22" s="110">
        <v>-29178000</v>
      </c>
      <c r="I22" s="110">
        <v>-94234000</v>
      </c>
      <c r="J22" s="110">
        <v>-11992000</v>
      </c>
      <c r="K22" s="110">
        <v>-10505000</v>
      </c>
      <c r="L22" s="110">
        <v>-45467000</v>
      </c>
      <c r="M22" s="110">
        <v>-7203000</v>
      </c>
      <c r="N22" s="110">
        <v>-5815000</v>
      </c>
      <c r="O22" s="110">
        <v>-12996000</v>
      </c>
      <c r="P22" s="126">
        <v>-26073000</v>
      </c>
      <c r="Q22" s="110">
        <v>-20019000</v>
      </c>
      <c r="R22" s="110">
        <v>-10118000</v>
      </c>
    </row>
    <row r="23" ht="22.5" customHeight="1">
      <c r="A23" t="s" s="68">
        <v>136</v>
      </c>
      <c r="B23" s="111">
        <v>-1974000</v>
      </c>
      <c r="C23" s="111">
        <v>-1827000</v>
      </c>
      <c r="D23" s="111">
        <v>-2164000</v>
      </c>
      <c r="E23" s="111">
        <v>-2441000</v>
      </c>
      <c r="F23" s="111">
        <v>-2360000</v>
      </c>
      <c r="G23" s="111">
        <v>-2554000</v>
      </c>
      <c r="H23" s="111">
        <v>-2275000</v>
      </c>
      <c r="I23" s="111">
        <v>-3183000</v>
      </c>
      <c r="J23" s="111">
        <v>-2558000</v>
      </c>
      <c r="K23" s="111">
        <v>-2313000</v>
      </c>
      <c r="L23" s="111">
        <v>-3115000</v>
      </c>
      <c r="M23" s="111">
        <v>-2855000</v>
      </c>
      <c r="N23" s="111">
        <v>-3307000</v>
      </c>
      <c r="O23" s="111">
        <v>-3834000</v>
      </c>
      <c r="P23" s="127">
        <v>-3658444</v>
      </c>
      <c r="Q23" s="111">
        <v>-3757303</v>
      </c>
      <c r="R23" s="111">
        <v>-3933401</v>
      </c>
    </row>
    <row r="24" ht="22.5" customHeight="1">
      <c r="A24" t="s" s="70">
        <v>64</v>
      </c>
      <c r="B24" s="112">
        <f>B20+B22+B23</f>
        <v>77410000</v>
      </c>
      <c r="C24" s="112">
        <f>C20+C22+C23</f>
        <v>75262000</v>
      </c>
      <c r="D24" s="112">
        <f>D20+D22+D23</f>
        <v>77808000</v>
      </c>
      <c r="E24" s="112">
        <f>E20+E22+E23</f>
        <v>79445000</v>
      </c>
      <c r="F24" s="112">
        <f>F20+F22+F23</f>
        <v>82645000</v>
      </c>
      <c r="G24" s="112">
        <f>G20+G22+G23</f>
        <v>84922000</v>
      </c>
      <c r="H24" s="112">
        <f>H20+H22+H23</f>
        <v>86622000</v>
      </c>
      <c r="I24" s="112">
        <f>I20+I22+I23</f>
        <v>93178000</v>
      </c>
      <c r="J24" s="112">
        <f>J20+J22+J23</f>
        <v>90578000</v>
      </c>
      <c r="K24" s="112">
        <f>K20+K22+K23</f>
        <v>91542000</v>
      </c>
      <c r="L24" s="112">
        <f>L20+L22+L23</f>
        <v>88632000</v>
      </c>
      <c r="M24" s="112">
        <f>M20+M22+M23</f>
        <v>89770000</v>
      </c>
      <c r="N24" s="112">
        <f>N20+N22+N23</f>
        <v>89994000</v>
      </c>
      <c r="O24" s="112">
        <f>O20+O22+O23</f>
        <v>90783000</v>
      </c>
      <c r="P24" s="112">
        <v>91983000</v>
      </c>
      <c r="Q24" s="112">
        <f>Q20+Q22+Q23</f>
        <v>92780000</v>
      </c>
      <c r="R24" s="112">
        <f>R20+R22+R23</f>
        <v>94815000</v>
      </c>
    </row>
    <row r="25" ht="19.166666666666668" customHeight="1">
      <c r="A25" s="129"/>
      <c r="B25" s="129"/>
      <c r="C25" s="129"/>
      <c r="D25" s="129"/>
      <c r="E25" s="129"/>
      <c r="F25" s="129"/>
      <c r="G25" s="129"/>
      <c r="H25" s="129"/>
      <c r="I25" s="129"/>
      <c r="J25" s="129"/>
      <c r="K25" s="129"/>
      <c r="L25" s="129"/>
      <c r="M25" s="129"/>
      <c r="N25" s="129"/>
      <c r="O25" s="129"/>
      <c r="P25" s="129"/>
      <c r="Q25" s="129"/>
      <c r="R25" s="129"/>
    </row>
    <row r="26" ht="19.166666666666668" customHeight="1">
      <c r="A26" t="s" s="128">
        <v>137</v>
      </c>
      <c r="B26" s="128"/>
      <c r="C26" s="128"/>
      <c r="D26" s="128"/>
      <c r="E26" s="128"/>
      <c r="F26" s="128"/>
      <c r="G26" s="128"/>
      <c r="H26" s="128"/>
      <c r="I26" s="128"/>
      <c r="J26" s="128"/>
      <c r="K26" s="128"/>
      <c r="L26" s="128"/>
      <c r="M26" s="128"/>
      <c r="N26" s="128"/>
      <c r="O26" s="128"/>
      <c r="P26" s="128"/>
      <c r="Q26" s="128"/>
      <c r="R26" s="128"/>
    </row>
    <row r="27" customHeight="1">
      <c r="A27" s="130"/>
      <c r="B27" s="130"/>
      <c r="C27" s="130"/>
      <c r="D27" s="130"/>
      <c r="E27" s="130"/>
      <c r="F27" s="130"/>
      <c r="G27" s="130"/>
      <c r="H27" s="130"/>
      <c r="I27" s="130"/>
      <c r="J27" s="130"/>
      <c r="K27" s="130"/>
      <c r="L27" s="130"/>
      <c r="M27" s="130"/>
      <c r="N27" s="130"/>
      <c r="O27" s="130"/>
      <c r="P27" s="130"/>
      <c r="Q27" s="130"/>
      <c r="R27" s="130"/>
    </row>
  </sheetData>
  <mergeCells count="6">
    <mergeCell ref="A1:R1"/>
    <mergeCell ref="A2:R2"/>
    <mergeCell ref="A3:R3"/>
    <mergeCell ref="A5:R5"/>
    <mergeCell ref="A26:R27"/>
    <mergeCell ref="A18:R18"/>
  </mergeCells>
  <pageMargins left="0.75" right="0.75" top="1" bottom="1" header="0.5" footer="0.5"/>
  <tableParts count="5">
    <tablePart r:id="rId1"/>
    <tablePart r:id="rId2"/>
    <tablePart r:id="rId3"/>
    <tablePart r:id="rId4"/>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Ruler="false" workbookViewId="0"/>
  </sheetViews>
  <sheetFormatPr baseColWidth="12" defaultRowHeight="15" x14ac:dyDescent="0"/>
  <cols>
    <col min="1" max="1" width="93.7" customWidth="1"/>
    <col min="2" max="2" width="41.26" customWidth="1"/>
    <col min="3" max="3" width="41.26" customWidth="1"/>
    <col min="4" max="4" width="41.26" customWidth="1"/>
  </cols>
  <sheetData>
    <row r="1" ht="27.5" customHeight="1">
      <c r="A1" t="s" s="6">
        <v>138</v>
      </c>
    </row>
    <row r="2" ht="22.5" customHeight="1"/>
    <row r="3" ht="22.5" customHeight="1">
      <c r="A3" s="79"/>
      <c r="B3" s="79"/>
      <c r="C3" s="79"/>
      <c r="D3" s="79"/>
    </row>
    <row r="4" ht="22.5" customHeight="1">
      <c r="A4" t="s" s="33">
        <v>98</v>
      </c>
      <c r="B4" s="34">
        <v>2021</v>
      </c>
      <c r="C4" s="34">
        <v>2022</v>
      </c>
      <c r="D4" s="34">
        <v>2023</v>
      </c>
    </row>
    <row r="5" ht="22.5" customHeight="1"/>
    <row r="6" ht="22.5" customHeight="1">
      <c r="A6" t="s" s="37">
        <v>109</v>
      </c>
      <c r="B6" s="132"/>
      <c r="C6" s="132"/>
      <c r="D6" s="132"/>
    </row>
    <row r="7" ht="22.5" customHeight="1">
      <c r="A7" t="s" s="131">
        <v>21</v>
      </c>
    </row>
    <row r="8" ht="22.5" customHeight="1">
      <c r="A8" t="s" s="66">
        <v>70</v>
      </c>
      <c r="B8" s="93">
        <v>51946504</v>
      </c>
      <c r="C8" s="93">
        <v>2623394</v>
      </c>
      <c r="D8" s="93">
        <v>15312891</v>
      </c>
    </row>
    <row r="9" ht="22.5" customHeight="1">
      <c r="A9" t="s" s="66">
        <v>71</v>
      </c>
      <c r="B9" s="67">
        <v>121905757</v>
      </c>
      <c r="C9" s="67">
        <v>72543952</v>
      </c>
      <c r="D9" s="67">
        <v>49590052</v>
      </c>
    </row>
    <row r="10" ht="22.5" customHeight="1">
      <c r="A10" t="s" s="94">
        <v>110</v>
      </c>
      <c r="D10" s="115"/>
    </row>
    <row r="11" ht="22.5" customHeight="1">
      <c r="A11" t="s" s="66">
        <v>111</v>
      </c>
      <c r="B11" s="110">
        <v>-67773276</v>
      </c>
      <c r="C11" s="110">
        <v>-41919996</v>
      </c>
      <c r="D11" s="110">
        <v>-28505272</v>
      </c>
    </row>
    <row r="12" ht="22.5" customHeight="1">
      <c r="A12" t="s" s="66">
        <v>104</v>
      </c>
      <c r="B12" s="110">
        <v>-1306000</v>
      </c>
      <c r="C12" s="110">
        <v>52000</v>
      </c>
      <c r="D12" s="110">
        <v>-48000</v>
      </c>
    </row>
    <row r="13" ht="22.5" customHeight="1">
      <c r="A13" t="s" s="66">
        <v>112</v>
      </c>
      <c r="B13" s="110">
        <v>-8059000</v>
      </c>
      <c r="C13" s="110">
        <v>0</v>
      </c>
      <c r="D13" s="110">
        <v>0</v>
      </c>
    </row>
    <row r="14" ht="22.5" customHeight="1">
      <c r="A14" t="s" s="66">
        <v>113</v>
      </c>
      <c r="B14" s="110">
        <v>-13245000</v>
      </c>
      <c r="C14" s="110">
        <v>-8411000</v>
      </c>
      <c r="D14" s="110">
        <v>-5095000</v>
      </c>
    </row>
    <row r="15" ht="22.5" customHeight="1">
      <c r="A15" t="s" s="64">
        <v>114</v>
      </c>
      <c r="B15" s="117">
        <f>SUM(B8:B14)</f>
        <v>83468985</v>
      </c>
      <c r="C15" s="117">
        <f>SUM(C8:C14)</f>
        <v>24888000</v>
      </c>
      <c r="D15" s="117">
        <f>SUM(D8:D14)</f>
        <v>31255000</v>
      </c>
    </row>
    <row r="16" ht="22.5" customHeight="1">
      <c r="A16" t="s" s="68">
        <v>115</v>
      </c>
      <c r="B16" s="111">
        <v>-28001558</v>
      </c>
      <c r="C16" s="111">
        <v>-11000839</v>
      </c>
      <c r="D16" s="111">
        <v>-15627686</v>
      </c>
    </row>
    <row r="17" ht="22.5" customHeight="1">
      <c r="A17" t="s" s="70">
        <v>109</v>
      </c>
      <c r="B17" s="112">
        <f>B15+B16</f>
        <v>55468000</v>
      </c>
      <c r="C17" s="112">
        <f>C15+C16</f>
        <v>13887000</v>
      </c>
      <c r="D17" s="112">
        <f>D15+D16</f>
        <v>15627000</v>
      </c>
    </row>
    <row r="18" ht="22.5" customHeight="1">
      <c r="A18" s="114"/>
      <c r="B18" s="114"/>
      <c r="C18" s="114"/>
      <c r="D18" s="114"/>
    </row>
    <row r="19" ht="22.5" customHeight="1">
      <c r="A19" t="s" s="104">
        <v>116</v>
      </c>
      <c r="B19" s="104"/>
      <c r="C19" s="104"/>
      <c r="D19" s="104"/>
    </row>
  </sheetData>
  <mergeCells count="6">
    <mergeCell ref="A2:D2"/>
    <mergeCell ref="A1:D1"/>
    <mergeCell ref="A3:D3"/>
    <mergeCell ref="A5:D5"/>
    <mergeCell ref="A18:D18"/>
    <mergeCell ref="A19:D19"/>
  </mergeCells>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showRuler="false" workbookViewId="0"/>
  </sheetViews>
  <sheetFormatPr baseColWidth="12" defaultRowHeight="15" x14ac:dyDescent="0"/>
  <cols>
    <col min="1" max="1" width="93.7" customWidth="1"/>
    <col min="2" max="2" width="41.26" customWidth="1"/>
    <col min="3" max="3" width="41.26" customWidth="1"/>
    <col min="4" max="4" width="41.26" customWidth="1"/>
  </cols>
  <sheetData>
    <row r="1" ht="27.5" customHeight="1">
      <c r="A1" t="s" s="6">
        <v>139</v>
      </c>
    </row>
    <row r="2" ht="22.5" customHeight="1"/>
    <row r="3" ht="22.5" customHeight="1">
      <c r="A3" s="133"/>
      <c r="B3" s="133"/>
      <c r="C3" s="133"/>
      <c r="D3" s="133"/>
    </row>
    <row r="4" ht="22.5" customHeight="1">
      <c r="A4" t="s" s="33">
        <v>98</v>
      </c>
      <c r="B4" s="90">
        <v>2021</v>
      </c>
      <c r="C4" s="90">
        <v>2022</v>
      </c>
      <c r="D4" s="90">
        <v>2023</v>
      </c>
    </row>
    <row r="5" ht="22.5" customHeight="1"/>
    <row r="6" ht="22.5" customHeight="1">
      <c r="A6" t="s" s="37">
        <v>118</v>
      </c>
      <c r="B6" s="87"/>
      <c r="C6" s="87"/>
      <c r="D6" s="87"/>
    </row>
    <row r="7" ht="22.5" customHeight="1">
      <c r="A7" t="s" s="118">
        <f>IF((AND(B7&gt;=0,C7&gt;=0,D7&gt;=0)),"Net income attributable to GCM Grosvenor Inc.",IF(AND(B7&lt;0,C7&lt;0,D7&lt;0),"Net loss attributable to GCM Grosvenor Inc.","Net income (loss) attributable to GCM Grosvenor Inc."))</f>
        <v>53</v>
      </c>
      <c r="B7" s="120">
        <v>21482338</v>
      </c>
      <c r="C7" s="120">
        <v>19819641</v>
      </c>
      <c r="D7" s="120">
        <v>12774474</v>
      </c>
    </row>
    <row r="8" ht="22.5" customHeight="1">
      <c r="A8" t="s" s="94">
        <v>119</v>
      </c>
      <c r="D8" s="96"/>
    </row>
    <row r="9" ht="22.5" customHeight="1">
      <c r="A9" t="s" s="66">
        <f>IF((AND(B9&gt;=0,C9&gt;=0,D9&gt;=0)),"Net income attributable to noncontrolling interests in GCMH",IF(AND(B9&lt;0,C9&lt;0,D9&lt;0),"Net loss attributable to noncontrolling interests in GCMH","Net income (loss) attributable to noncontrolling interests in GCMH"))</f>
        <v>120</v>
      </c>
      <c r="B9" s="110">
        <v>63847975</v>
      </c>
      <c r="C9" s="110">
        <v>52839244</v>
      </c>
      <c r="D9" s="110">
        <v>-47013038</v>
      </c>
    </row>
    <row r="10" ht="22.5" customHeight="1">
      <c r="A10" t="s" s="66">
        <f>IF((AND(B10&gt;=0,C10&gt;=0,D10&gt;=0)),"Provision for income taxes",IF(AND(B10&lt;0,C10&lt;0,D10&lt;0),"Benefit from income taxes","Provision (benefit) for income taxes"))</f>
        <v>51</v>
      </c>
      <c r="B10" s="110">
        <v>10993050</v>
      </c>
      <c r="C10" s="110">
        <v>9611325</v>
      </c>
      <c r="D10" s="110">
        <v>7691558</v>
      </c>
    </row>
    <row r="11" ht="22.5" customHeight="1">
      <c r="A11" t="s" s="66">
        <v>121</v>
      </c>
      <c r="B11" s="110">
        <v>-1934000</v>
      </c>
      <c r="C11" s="110">
        <v>0</v>
      </c>
      <c r="D11" s="110">
        <v>0</v>
      </c>
    </row>
    <row r="12" ht="22.5" customHeight="1">
      <c r="A12" t="s" s="66">
        <v>32</v>
      </c>
      <c r="B12" s="110">
        <v>-7852931</v>
      </c>
      <c r="C12" s="110">
        <v>-20551307</v>
      </c>
      <c r="D12" s="110">
        <v>-1429198</v>
      </c>
    </row>
    <row r="13" ht="22.5" customHeight="1">
      <c r="A13" t="s" s="66">
        <v>122</v>
      </c>
      <c r="B13" s="110">
        <v>2331805</v>
      </c>
      <c r="C13" s="110">
        <v>2315555</v>
      </c>
      <c r="D13" s="110">
        <v>1313333</v>
      </c>
    </row>
    <row r="14" ht="22.5" customHeight="1">
      <c r="A14" t="s" s="66">
        <v>102</v>
      </c>
      <c r="B14" s="110">
        <v>3110402</v>
      </c>
      <c r="C14" s="110">
        <v>1647041</v>
      </c>
      <c r="D14" s="110">
        <v>6825570</v>
      </c>
    </row>
    <row r="15" ht="22.5" customHeight="1">
      <c r="A15" t="s" s="66">
        <v>123</v>
      </c>
      <c r="B15" s="110">
        <v>7827000</v>
      </c>
      <c r="C15" s="110">
        <v>2051000</v>
      </c>
      <c r="D15" s="110">
        <v>6445000</v>
      </c>
    </row>
    <row r="16" ht="22.5" customHeight="1">
      <c r="A16" t="s" s="66">
        <v>124</v>
      </c>
      <c r="B16" s="110">
        <v>675000</v>
      </c>
      <c r="C16" s="110">
        <v>0</v>
      </c>
      <c r="D16" s="110">
        <v>0</v>
      </c>
    </row>
    <row r="17" ht="22.5" customHeight="1">
      <c r="A17" t="s" s="66">
        <v>125</v>
      </c>
      <c r="B17" s="110">
        <v>-1372000</v>
      </c>
      <c r="C17" s="110">
        <v>-241000</v>
      </c>
      <c r="D17" s="110">
        <v>3048000</v>
      </c>
    </row>
    <row r="18" ht="22.5" customHeight="1">
      <c r="A18" t="s" s="66">
        <v>100</v>
      </c>
      <c r="B18" s="110">
        <v>27670800</v>
      </c>
      <c r="C18" s="110">
        <v>31811004</v>
      </c>
      <c r="D18" s="110">
        <v>103933934</v>
      </c>
    </row>
    <row r="19" ht="22.5" customHeight="1">
      <c r="A19" t="s" s="66">
        <v>101</v>
      </c>
      <c r="B19" s="110">
        <v>44190143</v>
      </c>
      <c r="C19" s="110">
        <v>30720503</v>
      </c>
      <c r="D19" s="110">
        <v>50666573</v>
      </c>
    </row>
    <row r="20" ht="22.5" customHeight="1">
      <c r="A20" t="s" s="66">
        <v>103</v>
      </c>
      <c r="B20" s="110">
        <v>3300000</v>
      </c>
      <c r="C20" s="110">
        <v>1336000</v>
      </c>
      <c r="D20" s="110">
        <v>1157000</v>
      </c>
    </row>
    <row r="21" ht="22.5" customHeight="1">
      <c r="A21" t="s" s="94">
        <v>65</v>
      </c>
      <c r="D21" s="115"/>
    </row>
    <row r="22" ht="22.5" customHeight="1">
      <c r="A22" t="s" s="66">
        <v>140</v>
      </c>
      <c r="B22" s="110">
        <v>-15604000</v>
      </c>
      <c r="C22" s="110">
        <v>-6919000</v>
      </c>
      <c r="D22" s="110">
        <v>-8309000</v>
      </c>
    </row>
    <row r="23" ht="22.5" customHeight="1">
      <c r="A23" t="s" s="68">
        <v>104</v>
      </c>
      <c r="B23" s="111">
        <v>-1306000</v>
      </c>
      <c r="C23" s="111">
        <v>52000</v>
      </c>
      <c r="D23" s="111">
        <v>-48000</v>
      </c>
    </row>
    <row r="24" ht="22.5" customHeight="1">
      <c r="A24" t="s" s="70">
        <v>81</v>
      </c>
      <c r="B24" s="119">
        <f>SUM(B7:B23)</f>
        <v>157359582</v>
      </c>
      <c r="C24" s="119">
        <f>SUM(C7:C23)</f>
        <v>124492006</v>
      </c>
      <c r="D24" s="119">
        <f>SUM(D7:D23)</f>
        <v>137056206</v>
      </c>
    </row>
    <row r="25" ht="22.5" customHeight="1">
      <c r="A25" t="s" s="88">
        <v>65</v>
      </c>
      <c r="B25" s="75"/>
      <c r="C25" s="75"/>
      <c r="D25" s="75"/>
    </row>
    <row r="26" ht="22.5" customHeight="1">
      <c r="A26" t="s" s="68">
        <v>127</v>
      </c>
      <c r="B26" s="111">
        <v>-38553000</v>
      </c>
      <c r="C26" s="111">
        <v>-30127000</v>
      </c>
      <c r="D26" s="111">
        <v>-33853000</v>
      </c>
    </row>
    <row r="27" ht="22.5" customHeight="1">
      <c r="A27" t="s" s="70">
        <v>83</v>
      </c>
      <c r="B27" s="112">
        <f>B24+B26</f>
        <v>118806000</v>
      </c>
      <c r="C27" s="112">
        <f>C24+C26</f>
        <v>94366000</v>
      </c>
      <c r="D27" s="112">
        <f>D24+D26</f>
        <v>103204000</v>
      </c>
    </row>
    <row r="28" ht="22.5" customHeight="1">
      <c r="A28" s="123"/>
      <c r="B28" s="123"/>
      <c r="C28" s="123"/>
      <c r="D28" s="123"/>
    </row>
    <row r="29" ht="22.5" customHeight="1">
      <c r="A29" t="s" s="63">
        <v>59</v>
      </c>
      <c r="B29" s="134"/>
      <c r="C29" s="134"/>
      <c r="D29" s="134"/>
    </row>
    <row r="30" ht="22.5" customHeight="1">
      <c r="A30" t="s" s="64">
        <v>83</v>
      </c>
      <c r="B30" s="65">
        <f>B27</f>
        <v>118806000</v>
      </c>
      <c r="C30" s="65">
        <f>C27</f>
        <v>94366000</v>
      </c>
      <c r="D30" s="65">
        <f>D27</f>
        <v>103204000</v>
      </c>
    </row>
    <row r="31" ht="22.5" customHeight="1">
      <c r="A31" t="s" s="94">
        <v>119</v>
      </c>
    </row>
    <row r="32" ht="22.5" customHeight="1">
      <c r="A32" t="s" s="66">
        <v>127</v>
      </c>
      <c r="B32" s="67">
        <v>38553000</v>
      </c>
      <c r="C32" s="67">
        <v>30127000</v>
      </c>
      <c r="D32" s="67">
        <v>33853000</v>
      </c>
    </row>
    <row r="33" ht="22.5" customHeight="1">
      <c r="A33" t="s" s="66">
        <v>128</v>
      </c>
      <c r="B33" s="67">
        <v>1688000</v>
      </c>
      <c r="C33" s="67">
        <v>1540000</v>
      </c>
      <c r="D33" s="67">
        <v>1383000</v>
      </c>
    </row>
    <row r="34" ht="22.5" customHeight="1">
      <c r="A34" t="s" s="68">
        <v>30</v>
      </c>
      <c r="B34" s="69">
        <v>20084000</v>
      </c>
      <c r="C34" s="69">
        <v>23314000</v>
      </c>
      <c r="D34" s="69">
        <v>23745000</v>
      </c>
    </row>
    <row r="35" ht="22.5" customHeight="1">
      <c r="A35" t="s" s="70">
        <v>59</v>
      </c>
      <c r="B35" s="74">
        <f>B30+B32+B33+B34</f>
        <v>179131000</v>
      </c>
      <c r="C35" s="74">
        <f>C30+C32+C33+C34</f>
        <v>149347000</v>
      </c>
      <c r="D35" s="74">
        <f>D30+D32+D33+D34</f>
        <v>162185000</v>
      </c>
    </row>
    <row r="36" ht="22.5" customHeight="1">
      <c r="A36" s="89"/>
      <c r="B36" s="89"/>
      <c r="C36" s="89"/>
      <c r="D36" s="89"/>
    </row>
    <row r="37" ht="32.5" customHeight="1">
      <c r="A37" t="s" s="121">
        <v>141</v>
      </c>
      <c r="B37" s="121"/>
      <c r="C37" s="121"/>
      <c r="D37" s="121"/>
    </row>
    <row r="38" ht="33.333333333333336" customHeight="1">
      <c r="A38" t="s" s="122">
        <v>142</v>
      </c>
    </row>
    <row r="39" ht="42.5" customHeight="1">
      <c r="A39" t="s" s="122">
        <v>143</v>
      </c>
    </row>
  </sheetData>
  <mergeCells count="9">
    <mergeCell ref="A2:D2"/>
    <mergeCell ref="A1:D1"/>
    <mergeCell ref="A3:D3"/>
    <mergeCell ref="A5:D5"/>
    <mergeCell ref="A28:D28"/>
    <mergeCell ref="A36:D36"/>
    <mergeCell ref="A38:D38"/>
    <mergeCell ref="A37:D37"/>
    <mergeCell ref="A39:D39"/>
  </mergeCells>
  <pageMargins left="0.75" right="0.75" top="1" bottom="1" header="0.5" footer="0.5"/>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Ruler="false" workbookViewId="0"/>
  </sheetViews>
  <sheetFormatPr baseColWidth="12" defaultRowHeight="15" x14ac:dyDescent="0"/>
  <cols>
    <col min="1" max="1" width="93.7" customWidth="1"/>
    <col min="2" max="2" width="41.26" customWidth="1"/>
    <col min="3" max="3" width="41.26" customWidth="1"/>
    <col min="4" max="4" width="41.26" customWidth="1"/>
  </cols>
  <sheetData>
    <row r="1" ht="27.5" customHeight="1">
      <c r="A1" t="s" s="6">
        <v>139</v>
      </c>
    </row>
    <row r="2" ht="22.5" customHeight="1"/>
    <row r="3" ht="22.5" customHeight="1">
      <c r="A3" s="133"/>
      <c r="B3" s="133"/>
      <c r="C3" s="133"/>
      <c r="D3" s="133"/>
    </row>
    <row r="4" ht="22.5" customHeight="1">
      <c r="A4" t="s" s="33">
        <v>98</v>
      </c>
      <c r="B4" s="90">
        <v>2021</v>
      </c>
      <c r="C4" s="90">
        <v>2022</v>
      </c>
      <c r="D4" s="90">
        <v>2023</v>
      </c>
    </row>
    <row r="5" ht="22.5" customHeight="1"/>
    <row r="6" ht="22.5" customHeight="1">
      <c r="A6" t="s" s="63">
        <v>68</v>
      </c>
      <c r="B6" s="87"/>
      <c r="C6" s="87"/>
      <c r="D6" s="87"/>
    </row>
    <row r="7" ht="22.5" customHeight="1">
      <c r="A7" t="s" s="64">
        <v>59</v>
      </c>
      <c r="B7" s="65">
        <v>179131000</v>
      </c>
      <c r="C7" s="65">
        <v>149347000</v>
      </c>
      <c r="D7" s="65">
        <v>162185000</v>
      </c>
    </row>
    <row r="8" ht="22.5" customHeight="1">
      <c r="A8" t="s" s="91">
        <v>65</v>
      </c>
      <c r="D8" s="115"/>
    </row>
    <row r="9" ht="22.5" customHeight="1">
      <c r="A9" t="s" s="66">
        <v>21</v>
      </c>
      <c r="B9" s="110">
        <v>-173853000</v>
      </c>
      <c r="C9" s="110">
        <v>-75167000</v>
      </c>
      <c r="D9" s="110">
        <v>-64903000</v>
      </c>
    </row>
    <row r="10" ht="22.5" customHeight="1">
      <c r="A10" t="s" s="66">
        <v>128</v>
      </c>
      <c r="B10" s="110">
        <v>-1688000</v>
      </c>
      <c r="C10" s="110">
        <v>-1540000</v>
      </c>
      <c r="D10" s="110">
        <v>-1383000</v>
      </c>
    </row>
    <row r="11" ht="22.5" customHeight="1">
      <c r="A11" t="s" s="124">
        <f>IF((AND(B11&gt;=0,C11&gt;=0,D11&gt;=0)),"Other non-operating expense",IF(AND(B11&lt;0,C11&lt;0,D11&lt;0),"Other non-operating income","Other non-operating (income) expense"))</f>
        <v>144</v>
      </c>
      <c r="B11" s="110">
        <v>-78000</v>
      </c>
      <c r="C11" s="110">
        <v>-708000</v>
      </c>
      <c r="D11" s="110">
        <v>-2130000</v>
      </c>
    </row>
    <row r="12" ht="37.5" customHeight="1">
      <c r="A12" t="s" s="124">
        <v>145</v>
      </c>
      <c r="B12" s="110">
        <v>-1496000</v>
      </c>
      <c r="C12" s="110">
        <v>-4699000</v>
      </c>
      <c r="D12" s="110">
        <v>-3103000</v>
      </c>
    </row>
    <row r="13" ht="22.5" customHeight="1">
      <c r="A13" t="s" s="94">
        <v>119</v>
      </c>
      <c r="D13" s="115"/>
    </row>
    <row r="14" ht="22.5" customHeight="1">
      <c r="A14" t="s" s="66">
        <v>134</v>
      </c>
      <c r="B14" s="110">
        <v>97081000</v>
      </c>
      <c r="C14" s="110">
        <v>52869000</v>
      </c>
      <c r="D14" s="110">
        <v>44181000</v>
      </c>
    </row>
    <row r="15" ht="22.5" customHeight="1">
      <c r="A15" t="s" s="66">
        <v>112</v>
      </c>
      <c r="B15" s="110">
        <v>8059000</v>
      </c>
      <c r="C15" s="110">
        <v>0</v>
      </c>
      <c r="D15" s="110">
        <v>0</v>
      </c>
    </row>
    <row r="16" ht="22.5" customHeight="1">
      <c r="A16" t="s" s="68">
        <v>113</v>
      </c>
      <c r="B16" s="111">
        <v>13245000</v>
      </c>
      <c r="C16" s="111">
        <v>8411000</v>
      </c>
      <c r="D16" s="111">
        <v>5095000</v>
      </c>
    </row>
    <row r="17" ht="22.5" customHeight="1">
      <c r="A17" t="s" s="70">
        <v>68</v>
      </c>
      <c r="B17" s="112">
        <f>SUM(B7:B16)</f>
        <v>120401000</v>
      </c>
      <c r="C17" s="112">
        <f>SUM(C7:C16)</f>
        <v>128513000</v>
      </c>
      <c r="D17" s="112">
        <f>SUM(D7:D16)</f>
        <v>139942000</v>
      </c>
    </row>
    <row r="18" ht="22.5" customHeight="1">
      <c r="A18" s="139"/>
      <c r="B18" s="140"/>
      <c r="C18" s="140"/>
      <c r="D18" s="140"/>
    </row>
    <row r="19" ht="22.5" customHeight="1">
      <c r="A19" t="s" s="135">
        <v>64</v>
      </c>
      <c r="B19" s="135"/>
      <c r="C19" s="135"/>
      <c r="D19" s="135"/>
    </row>
    <row r="20" ht="22.5" customHeight="1">
      <c r="A20" t="s" s="118">
        <v>135</v>
      </c>
      <c r="B20" s="120">
        <v>531592000</v>
      </c>
      <c r="C20" s="120">
        <v>446530000</v>
      </c>
      <c r="D20" s="120">
        <v>444999385</v>
      </c>
    </row>
    <row r="21" ht="22.5" customHeight="1">
      <c r="A21" t="s" s="91">
        <v>65</v>
      </c>
      <c r="D21" s="136"/>
    </row>
    <row r="22" ht="22.5" customHeight="1">
      <c r="A22" t="s" s="66">
        <v>21</v>
      </c>
      <c r="B22" s="137">
        <v>-173853261</v>
      </c>
      <c r="C22" s="137">
        <v>-75167346</v>
      </c>
      <c r="D22" s="137">
        <v>-64903000</v>
      </c>
    </row>
    <row r="23" ht="22.5" customHeight="1">
      <c r="A23" t="s" s="68">
        <v>136</v>
      </c>
      <c r="B23" s="138">
        <v>-10372000</v>
      </c>
      <c r="C23" s="138">
        <v>-10841000</v>
      </c>
      <c r="D23" s="138">
        <v>-14556179</v>
      </c>
    </row>
    <row r="24" ht="22.5" customHeight="1">
      <c r="A24" t="s" s="70">
        <v>64</v>
      </c>
      <c r="B24" s="112">
        <f>B20+B22+B23</f>
        <v>347366739</v>
      </c>
      <c r="C24" s="112">
        <f>C20+C22+C23</f>
        <v>360521654</v>
      </c>
      <c r="D24" s="112">
        <f>D20+D22+D23</f>
        <v>365540206</v>
      </c>
    </row>
    <row r="25" ht="22.5" customHeight="1">
      <c r="A25" s="89"/>
      <c r="B25" s="89"/>
      <c r="C25" s="89"/>
      <c r="D25" s="89"/>
    </row>
    <row r="26" ht="32.5" customHeight="1">
      <c r="A26" t="s" s="121">
        <v>146</v>
      </c>
      <c r="B26" s="121"/>
      <c r="C26" s="121"/>
      <c r="D26" s="121"/>
    </row>
  </sheetData>
  <mergeCells count="9">
    <mergeCell ref="A2:D2"/>
    <mergeCell ref="A1:D1"/>
    <mergeCell ref="A3:D3"/>
    <mergeCell ref="A5:D5"/>
    <mergeCell ref="A26:D26"/>
    <mergeCell ref="A25:D25"/>
    <mergeCell ref="E26:G26"/>
    <mergeCell ref="H26:J26"/>
    <mergeCell ref="K26:M26"/>
  </mergeCells>
  <pageMargins left="0.75" right="0.75" top="1" bottom="1" header="0.5" footer="0.5"/>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Ruler="false" workbookViewId="0"/>
  </sheetViews>
  <sheetFormatPr baseColWidth="12" defaultRowHeight="15" x14ac:dyDescent="0"/>
  <cols>
    <col min="1" max="1" width="74.65" customWidth="1"/>
    <col min="2" max="2" width="9.29" customWidth="1"/>
    <col min="3" max="3" width="20.16" customWidth="1"/>
    <col min="4" max="4" width="2.52" customWidth="1"/>
    <col min="5" max="5" width="9.29" customWidth="1"/>
    <col min="6" max="6" width="20.16" customWidth="1"/>
    <col min="7" max="7" width="2.52" customWidth="1"/>
    <col min="8" max="8" width="9.29" customWidth="1"/>
    <col min="9" max="9" width="20.16" customWidth="1"/>
    <col min="10" max="10" width="2.52" customWidth="1"/>
    <col min="12" max="12" width="2.52" customWidth="1"/>
    <col min="13" max="13" width="20.16" customWidth="1"/>
    <col min="14" max="14" width="2.52" customWidth="1"/>
    <col min="16" max="16" width="2.52" customWidth="1"/>
    <col min="17" max="17" width="20.16" customWidth="1"/>
    <col min="18" max="18" width="2.52" customWidth="1"/>
  </cols>
  <sheetData>
    <row r="1" ht="27.5" customHeight="1">
      <c r="A1" t="s" s="6">
        <v>147</v>
      </c>
    </row>
    <row r="2" ht="22.5" customHeight="1"/>
    <row r="3" ht="35.833333333333336" customHeight="1">
      <c r="A3" t="s" s="141">
        <v>148</v>
      </c>
      <c r="B3" t="s" s="142">
        <v>149</v>
      </c>
      <c r="C3" s="142"/>
      <c r="D3" s="142"/>
      <c r="E3" t="s" s="142">
        <v>150</v>
      </c>
      <c r="F3" s="142"/>
      <c r="G3" s="142"/>
      <c r="H3" t="s" s="142">
        <v>151</v>
      </c>
      <c r="I3" s="142"/>
      <c r="J3" s="142"/>
      <c r="L3" t="s" s="142">
        <v>152</v>
      </c>
      <c r="M3" s="142"/>
      <c r="N3" s="142"/>
      <c r="P3" s="142"/>
      <c r="Q3" t="s" s="142">
        <v>153</v>
      </c>
      <c r="R3" s="142"/>
    </row>
    <row r="4" ht="22.5" customHeight="1">
      <c r="A4" t="s" s="143">
        <v>154</v>
      </c>
      <c r="B4" s="152"/>
      <c r="C4" s="152"/>
      <c r="D4" s="152"/>
      <c r="E4" s="152"/>
      <c r="F4" s="152"/>
      <c r="G4" s="152"/>
      <c r="H4" s="152"/>
      <c r="I4" s="152"/>
      <c r="J4" s="152"/>
      <c r="L4" s="152"/>
      <c r="M4" s="152"/>
      <c r="N4" s="152"/>
      <c r="P4" s="152"/>
      <c r="Q4" s="152"/>
      <c r="R4" s="152"/>
    </row>
    <row r="5" ht="22.5" customHeight="1">
      <c r="A5" t="s" s="144">
        <v>155</v>
      </c>
      <c r="B5" t="s" s="144">
        <v>156</v>
      </c>
      <c r="C5" s="145">
        <v>27839000000</v>
      </c>
      <c r="D5" s="153"/>
      <c r="E5" t="s" s="144">
        <v>156</v>
      </c>
      <c r="F5" s="145">
        <v>24130000000</v>
      </c>
      <c r="G5" s="153"/>
      <c r="H5" t="s" s="144">
        <v>156</v>
      </c>
      <c r="I5" s="145">
        <f>C5+F5</f>
        <v>51969000000</v>
      </c>
      <c r="J5" s="153"/>
      <c r="L5" t="s" s="144">
        <v>156</v>
      </c>
      <c r="M5" s="145">
        <v>7057000000</v>
      </c>
      <c r="N5" s="153"/>
      <c r="P5" t="s" s="144">
        <v>156</v>
      </c>
      <c r="Q5" s="145">
        <v>61943000000</v>
      </c>
      <c r="R5" s="153"/>
    </row>
    <row r="6" ht="22.5" customHeight="1">
      <c r="A6" t="s" s="82">
        <v>157</v>
      </c>
      <c r="B6" s="154"/>
      <c r="C6" s="146">
        <v>1162505070</v>
      </c>
      <c r="D6" s="82"/>
      <c r="E6" s="154"/>
      <c r="F6" s="146">
        <v>91605000</v>
      </c>
      <c r="G6" s="82"/>
      <c r="H6" s="146">
        <f>C6+F6</f>
        <v>1254110070</v>
      </c>
      <c r="I6" s="154"/>
      <c r="J6" s="82"/>
      <c r="L6" s="154"/>
      <c r="M6" s="154"/>
      <c r="N6" s="82"/>
      <c r="P6" s="154"/>
      <c r="Q6" s="154"/>
      <c r="R6" s="82"/>
    </row>
    <row r="7" ht="22.5" customHeight="1">
      <c r="A7" t="s" s="43">
        <v>158</v>
      </c>
      <c r="B7" s="83"/>
      <c r="C7" s="147">
        <v>572126221</v>
      </c>
      <c r="D7" s="43"/>
      <c r="E7" s="83"/>
      <c r="F7" s="147">
        <v>566708497</v>
      </c>
      <c r="G7" s="43"/>
      <c r="H7" s="147">
        <f>C7+F7</f>
        <v>1139000000</v>
      </c>
      <c r="I7" s="83"/>
      <c r="J7" s="43"/>
      <c r="L7" s="83"/>
      <c r="M7" s="83"/>
      <c r="N7" s="43"/>
      <c r="P7" s="83"/>
      <c r="Q7" s="83"/>
      <c r="R7" s="43"/>
    </row>
    <row r="8" ht="22.5" customHeight="1">
      <c r="A8" t="s" s="38">
        <v>159</v>
      </c>
      <c r="B8" s="155"/>
      <c r="C8" s="148">
        <v>0</v>
      </c>
      <c r="D8" s="38"/>
      <c r="E8" s="155"/>
      <c r="F8" s="148">
        <v>-450173236</v>
      </c>
      <c r="G8" s="45"/>
      <c r="H8" s="148">
        <f>C8+F8</f>
        <v>-450000000</v>
      </c>
      <c r="I8" s="155"/>
      <c r="J8" s="38"/>
      <c r="L8" s="155"/>
      <c r="M8" s="155"/>
      <c r="N8" s="38"/>
      <c r="P8" s="155"/>
      <c r="Q8" s="155"/>
      <c r="R8" s="38"/>
    </row>
    <row r="9" ht="22.5" customHeight="1">
      <c r="A9" t="s" s="43">
        <v>160</v>
      </c>
      <c r="B9" s="83"/>
      <c r="C9" s="147">
        <v>-906975686</v>
      </c>
      <c r="D9" s="53"/>
      <c r="E9" s="83"/>
      <c r="F9" s="147">
        <v>-3513704</v>
      </c>
      <c r="G9" s="53"/>
      <c r="H9" s="147">
        <f>C9+F9</f>
        <v>-910489390</v>
      </c>
      <c r="I9" s="83"/>
      <c r="J9" s="43"/>
      <c r="L9" s="83"/>
      <c r="M9" s="83"/>
      <c r="N9" s="43"/>
      <c r="P9" s="83"/>
      <c r="Q9" s="83"/>
      <c r="R9" s="43"/>
    </row>
    <row r="10" ht="22.5" customHeight="1">
      <c r="A10" t="s" s="38">
        <v>161</v>
      </c>
      <c r="B10" s="155"/>
      <c r="C10" s="148">
        <v>222957841</v>
      </c>
      <c r="D10" s="38"/>
      <c r="E10" s="155"/>
      <c r="F10" s="148">
        <v>123038930</v>
      </c>
      <c r="G10" s="38"/>
      <c r="H10" s="148">
        <f>C10+F10</f>
        <v>346000000</v>
      </c>
      <c r="I10" s="155"/>
      <c r="J10" s="38"/>
      <c r="L10" s="155"/>
      <c r="M10" s="155"/>
      <c r="N10" s="38"/>
      <c r="P10" s="155"/>
      <c r="Q10" s="155"/>
      <c r="R10" s="38"/>
    </row>
    <row r="11" ht="22.5" customHeight="1">
      <c r="A11" t="s" s="59">
        <v>162</v>
      </c>
      <c r="B11" s="156"/>
      <c r="C11" s="149">
        <v>-765931</v>
      </c>
      <c r="D11" s="59"/>
      <c r="E11" s="156"/>
      <c r="F11" s="149">
        <v>15494673</v>
      </c>
      <c r="G11" s="59"/>
      <c r="H11" s="149">
        <f>C11+F11</f>
        <v>14728742</v>
      </c>
      <c r="I11" s="156"/>
      <c r="J11" s="157"/>
      <c r="L11" s="156"/>
      <c r="M11" s="156"/>
      <c r="N11" s="157"/>
      <c r="P11" s="156"/>
      <c r="Q11" s="156"/>
      <c r="R11" s="157"/>
    </row>
    <row r="12" ht="22.5" customHeight="1">
      <c r="A12" t="s" s="150">
        <v>163</v>
      </c>
      <c r="B12" t="s" s="150">
        <v>156</v>
      </c>
      <c r="C12" s="151">
        <f>SUM(C5:C11)</f>
        <v>28889000000</v>
      </c>
      <c r="D12" s="158"/>
      <c r="E12" t="s" s="150">
        <v>156</v>
      </c>
      <c r="F12" s="151">
        <f>SUM(F5:F11)</f>
        <v>24473000000</v>
      </c>
      <c r="G12" s="158"/>
      <c r="H12" t="s" s="150">
        <v>156</v>
      </c>
      <c r="I12" s="151">
        <f>I5+H6+H7+H8+H9+H10+H11</f>
        <v>53362000000</v>
      </c>
      <c r="J12" s="158"/>
      <c r="L12" t="s" s="150">
        <v>156</v>
      </c>
      <c r="M12" s="151">
        <v>7454201131</v>
      </c>
      <c r="N12" s="158"/>
      <c r="P12" t="s" s="150">
        <v>156</v>
      </c>
      <c r="Q12" s="151">
        <v>64862000000</v>
      </c>
      <c r="R12" s="158"/>
    </row>
    <row r="13" ht="22.5" customHeight="1">
      <c r="A13" s="159"/>
      <c r="B13" s="159"/>
      <c r="C13" s="159"/>
      <c r="D13" s="159"/>
      <c r="E13" s="159"/>
      <c r="F13" s="159"/>
      <c r="G13" s="159"/>
      <c r="H13" s="159"/>
      <c r="I13" s="159"/>
      <c r="J13" s="159"/>
      <c r="L13" s="159"/>
      <c r="M13" s="159"/>
      <c r="N13" s="159"/>
      <c r="P13" s="159"/>
      <c r="Q13" s="159"/>
      <c r="R13" s="159"/>
    </row>
    <row r="14" ht="22.5" customHeight="1">
      <c r="A14" t="s" s="143">
        <v>164</v>
      </c>
      <c r="B14" s="160"/>
      <c r="C14" s="161"/>
      <c r="D14" s="152"/>
      <c r="E14" s="160"/>
      <c r="F14" s="161"/>
      <c r="G14" s="152"/>
      <c r="H14" s="160"/>
      <c r="I14" s="161"/>
      <c r="J14" s="152"/>
      <c r="L14" s="160"/>
      <c r="M14" s="161"/>
      <c r="N14" s="152"/>
      <c r="P14" s="160"/>
      <c r="Q14" s="161"/>
      <c r="R14" s="152"/>
    </row>
    <row r="15" ht="22.5" customHeight="1">
      <c r="A15" t="s" s="144">
        <v>165</v>
      </c>
      <c r="B15" t="s" s="144">
        <v>156</v>
      </c>
      <c r="C15" s="145">
        <v>28889000000</v>
      </c>
      <c r="D15" s="153"/>
      <c r="E15" t="s" s="144">
        <v>156</v>
      </c>
      <c r="F15" s="145">
        <v>24473000000</v>
      </c>
      <c r="G15" s="153"/>
      <c r="H15" t="s" s="144">
        <v>156</v>
      </c>
      <c r="I15" s="145">
        <v>53362000000</v>
      </c>
      <c r="J15" s="153"/>
      <c r="L15" t="s" s="144">
        <v>156</v>
      </c>
      <c r="M15" s="145">
        <v>7454201131</v>
      </c>
      <c r="N15" s="153"/>
      <c r="P15" t="s" s="144">
        <v>156</v>
      </c>
      <c r="Q15" s="145">
        <v>64862000000</v>
      </c>
      <c r="R15" s="153"/>
    </row>
    <row r="16" ht="22.5" customHeight="1">
      <c r="A16" t="s" s="82">
        <v>157</v>
      </c>
      <c r="B16" s="154"/>
      <c r="C16" s="146">
        <v>714842743</v>
      </c>
      <c r="D16" s="82"/>
      <c r="E16" s="154"/>
      <c r="F16" s="146">
        <v>11575000</v>
      </c>
      <c r="G16" s="82"/>
      <c r="H16" s="146">
        <f>C16+F16</f>
        <v>726417743</v>
      </c>
      <c r="I16" s="154"/>
      <c r="J16" s="82"/>
      <c r="L16" s="154"/>
      <c r="M16" s="154"/>
      <c r="N16" s="82"/>
      <c r="P16" s="154"/>
      <c r="Q16" s="154"/>
      <c r="R16" s="82"/>
    </row>
    <row r="17" ht="22.5" customHeight="1">
      <c r="A17" t="s" s="43">
        <v>158</v>
      </c>
      <c r="B17" s="83"/>
      <c r="C17" s="147">
        <v>806750001</v>
      </c>
      <c r="D17" s="43"/>
      <c r="E17" s="83"/>
      <c r="F17" s="147">
        <v>557748215</v>
      </c>
      <c r="G17" s="43"/>
      <c r="H17" s="147">
        <f>C17+F17</f>
        <v>1364498216</v>
      </c>
      <c r="I17" s="83"/>
      <c r="J17" s="43"/>
      <c r="L17" s="83"/>
      <c r="M17" s="83"/>
      <c r="N17" s="43"/>
      <c r="P17" s="83"/>
      <c r="Q17" s="83"/>
      <c r="R17" s="43"/>
    </row>
    <row r="18" ht="22.5" customHeight="1">
      <c r="A18" t="s" s="38">
        <v>159</v>
      </c>
      <c r="B18" s="155"/>
      <c r="C18" s="148">
        <v>0</v>
      </c>
      <c r="D18" s="38"/>
      <c r="E18" s="155"/>
      <c r="F18" s="148">
        <v>-748269129</v>
      </c>
      <c r="G18" s="45"/>
      <c r="H18" s="148">
        <f>C18+F18</f>
        <v>-748000000</v>
      </c>
      <c r="I18" s="155"/>
      <c r="J18" s="45"/>
      <c r="L18" s="155"/>
      <c r="M18" s="155"/>
      <c r="N18" s="38"/>
      <c r="P18" s="155"/>
      <c r="Q18" s="155"/>
      <c r="R18" s="38"/>
    </row>
    <row r="19" ht="22.5" customHeight="1">
      <c r="A19" t="s" s="43">
        <v>160</v>
      </c>
      <c r="B19" s="83"/>
      <c r="C19" s="147">
        <v>-740079424</v>
      </c>
      <c r="D19" s="53"/>
      <c r="E19" s="83"/>
      <c r="F19" s="147">
        <v>-102662946</v>
      </c>
      <c r="G19" s="53"/>
      <c r="H19" s="147">
        <f>C19+F19</f>
        <v>-843000000</v>
      </c>
      <c r="I19" s="83"/>
      <c r="J19" s="53"/>
      <c r="L19" s="83"/>
      <c r="M19" s="83"/>
      <c r="N19" s="43"/>
      <c r="P19" s="83"/>
      <c r="Q19" s="83"/>
      <c r="R19" s="43"/>
    </row>
    <row r="20" ht="22.5" customHeight="1">
      <c r="A20" t="s" s="38">
        <v>161</v>
      </c>
      <c r="B20" s="155"/>
      <c r="C20" s="148">
        <v>49837252</v>
      </c>
      <c r="D20" s="38"/>
      <c r="E20" s="155"/>
      <c r="F20" s="148">
        <v>739356280</v>
      </c>
      <c r="G20" s="38"/>
      <c r="H20" s="148">
        <f>C20+F20</f>
        <v>789000000</v>
      </c>
      <c r="I20" s="155"/>
      <c r="J20" s="38"/>
      <c r="L20" s="155"/>
      <c r="M20" s="155"/>
      <c r="N20" s="38"/>
      <c r="P20" s="155"/>
      <c r="Q20" s="155"/>
      <c r="R20" s="38"/>
    </row>
    <row r="21" ht="22.5" customHeight="1">
      <c r="A21" t="s" s="59">
        <v>162</v>
      </c>
      <c r="B21" s="156"/>
      <c r="C21" s="149">
        <v>391162057</v>
      </c>
      <c r="D21" s="59"/>
      <c r="E21" s="156"/>
      <c r="F21" s="149">
        <v>-43330016</v>
      </c>
      <c r="G21" s="59"/>
      <c r="H21" s="149">
        <f>C21+F21</f>
        <v>348000000</v>
      </c>
      <c r="I21" s="156"/>
      <c r="J21" s="59"/>
      <c r="L21" s="156"/>
      <c r="M21" s="156"/>
      <c r="N21" s="157"/>
      <c r="P21" s="156"/>
      <c r="Q21" s="156"/>
      <c r="R21" s="157"/>
    </row>
    <row r="22" ht="22.5" customHeight="1">
      <c r="A22" t="s" s="150">
        <v>166</v>
      </c>
      <c r="B22" t="s" s="150">
        <v>156</v>
      </c>
      <c r="C22" s="151">
        <f>SUM(C15:C21)</f>
        <v>30112000000</v>
      </c>
      <c r="D22" s="158"/>
      <c r="E22" t="s" s="150">
        <v>156</v>
      </c>
      <c r="F22" s="151">
        <f>SUM(F15:F21)</f>
        <v>24887417404</v>
      </c>
      <c r="G22" s="158"/>
      <c r="H22" t="s" s="150">
        <v>156</v>
      </c>
      <c r="I22" s="151">
        <f>I15+H16+H17+H18+H19+H20+H21</f>
        <v>55000000000</v>
      </c>
      <c r="J22" s="158"/>
      <c r="L22" t="s" s="150">
        <v>156</v>
      </c>
      <c r="M22" s="151">
        <v>7027208272</v>
      </c>
      <c r="N22" s="158"/>
      <c r="P22" t="s" s="150">
        <v>156</v>
      </c>
      <c r="Q22" s="151">
        <v>66899669210</v>
      </c>
      <c r="R22" s="158"/>
    </row>
    <row r="23" ht="22.5" customHeight="1">
      <c r="A23" s="162"/>
      <c r="B23" s="162"/>
      <c r="C23" s="162"/>
      <c r="D23" s="162"/>
      <c r="E23" s="162"/>
      <c r="F23" s="162"/>
      <c r="G23" s="162"/>
      <c r="H23" s="162"/>
      <c r="I23" s="162"/>
      <c r="J23" s="162"/>
      <c r="L23" s="162"/>
      <c r="M23" s="162"/>
      <c r="N23" s="162"/>
      <c r="P23" s="162"/>
      <c r="Q23" s="162"/>
      <c r="R23" s="162"/>
    </row>
    <row r="24" ht="22.5" customHeight="1">
      <c r="A24" t="s" s="143">
        <v>167</v>
      </c>
      <c r="B24" s="160"/>
      <c r="C24" s="161"/>
      <c r="D24" s="152"/>
      <c r="E24" s="160"/>
      <c r="F24" s="161"/>
      <c r="G24" s="152"/>
      <c r="H24" s="160"/>
      <c r="I24" s="161"/>
      <c r="J24" s="152"/>
      <c r="L24" s="160"/>
      <c r="M24" s="161"/>
      <c r="N24" s="152"/>
      <c r="P24" s="160"/>
      <c r="Q24" s="161"/>
      <c r="R24" s="152"/>
    </row>
    <row r="25" ht="22.5" customHeight="1">
      <c r="A25" t="s" s="144">
        <v>168</v>
      </c>
      <c r="B25" t="s" s="144">
        <v>156</v>
      </c>
      <c r="C25" s="145">
        <v>30112000000</v>
      </c>
      <c r="D25" s="153"/>
      <c r="E25" t="s" s="144">
        <v>156</v>
      </c>
      <c r="F25" s="145">
        <v>24888000000</v>
      </c>
      <c r="G25" s="153"/>
      <c r="H25" t="s" s="144">
        <v>156</v>
      </c>
      <c r="I25" s="145">
        <v>55000000000</v>
      </c>
      <c r="J25" s="153"/>
      <c r="L25" t="s" s="144">
        <v>156</v>
      </c>
      <c r="M25" s="145">
        <v>7027000000</v>
      </c>
      <c r="N25" s="153"/>
      <c r="P25" t="s" s="144">
        <v>156</v>
      </c>
      <c r="Q25" s="145">
        <v>66900000000</v>
      </c>
      <c r="R25" s="153"/>
    </row>
    <row r="26" ht="22.5" customHeight="1">
      <c r="A26" t="s" s="82">
        <v>157</v>
      </c>
      <c r="B26" s="154"/>
      <c r="C26" s="146">
        <v>526349412</v>
      </c>
      <c r="D26" s="82"/>
      <c r="E26" s="154"/>
      <c r="F26" s="146">
        <v>16400000</v>
      </c>
      <c r="G26" s="82"/>
      <c r="H26" s="146">
        <v>542000000</v>
      </c>
      <c r="I26" s="154"/>
      <c r="J26" s="82"/>
      <c r="L26" s="154"/>
      <c r="M26" s="154"/>
      <c r="N26" s="82"/>
      <c r="P26" s="154"/>
      <c r="Q26" s="154"/>
      <c r="R26" s="82"/>
    </row>
    <row r="27" ht="22.5" customHeight="1">
      <c r="A27" t="s" s="43">
        <v>158</v>
      </c>
      <c r="B27" s="83"/>
      <c r="C27" s="147">
        <v>920720190</v>
      </c>
      <c r="D27" s="43"/>
      <c r="E27" s="83"/>
      <c r="F27" s="147">
        <v>460313935</v>
      </c>
      <c r="G27" s="43"/>
      <c r="H27" s="147">
        <v>1381000000</v>
      </c>
      <c r="I27" s="83"/>
      <c r="J27" s="43"/>
      <c r="L27" s="83"/>
      <c r="M27" s="83"/>
      <c r="N27" s="43"/>
      <c r="P27" s="83"/>
      <c r="Q27" s="83"/>
      <c r="R27" s="43"/>
    </row>
    <row r="28" ht="22.5" customHeight="1">
      <c r="A28" t="s" s="38">
        <v>159</v>
      </c>
      <c r="B28" s="155"/>
      <c r="C28" s="148">
        <v>-5500000</v>
      </c>
      <c r="D28" s="38"/>
      <c r="E28" s="155"/>
      <c r="F28" s="148">
        <v>-391487747</v>
      </c>
      <c r="G28" s="45"/>
      <c r="H28" s="148">
        <v>-397000000</v>
      </c>
      <c r="I28" s="155"/>
      <c r="J28" s="45"/>
      <c r="L28" s="155"/>
      <c r="M28" s="155"/>
      <c r="N28" s="38"/>
      <c r="P28" s="155"/>
      <c r="Q28" s="155"/>
      <c r="R28" s="38"/>
    </row>
    <row r="29" ht="22.5" customHeight="1">
      <c r="A29" t="s" s="43">
        <v>160</v>
      </c>
      <c r="B29" s="83"/>
      <c r="C29" s="147">
        <v>-514857162</v>
      </c>
      <c r="D29" s="53"/>
      <c r="E29" s="83"/>
      <c r="F29" s="147">
        <v>-110158675</v>
      </c>
      <c r="G29" s="53"/>
      <c r="H29" s="147">
        <v>-625000000</v>
      </c>
      <c r="I29" s="83"/>
      <c r="J29" s="53"/>
      <c r="L29" s="83"/>
      <c r="M29" s="83"/>
      <c r="N29" s="43"/>
      <c r="P29" s="83"/>
      <c r="Q29" s="83"/>
      <c r="R29" s="43"/>
    </row>
    <row r="30" ht="22.5" customHeight="1">
      <c r="A30" t="s" s="38">
        <v>161</v>
      </c>
      <c r="B30" s="155"/>
      <c r="C30" s="148">
        <v>77331690</v>
      </c>
      <c r="D30" s="38"/>
      <c r="E30" s="155"/>
      <c r="F30" s="148">
        <v>672618640</v>
      </c>
      <c r="G30" s="38"/>
      <c r="H30" s="148">
        <v>750000000</v>
      </c>
      <c r="I30" s="155"/>
      <c r="J30" s="38"/>
      <c r="L30" s="155"/>
      <c r="M30" s="155"/>
      <c r="N30" s="38"/>
      <c r="P30" s="155"/>
      <c r="Q30" s="155"/>
      <c r="R30" s="38"/>
    </row>
    <row r="31" ht="22.5" customHeight="1">
      <c r="A31" t="s" s="59">
        <v>162</v>
      </c>
      <c r="B31" s="156"/>
      <c r="C31" s="149">
        <v>-1603142</v>
      </c>
      <c r="D31" s="59"/>
      <c r="E31" s="156"/>
      <c r="F31" s="149">
        <v>-30809177</v>
      </c>
      <c r="G31" s="59"/>
      <c r="H31" s="149">
        <v>-33000000</v>
      </c>
      <c r="I31" s="156"/>
      <c r="J31" s="59"/>
      <c r="L31" s="156"/>
      <c r="M31" s="156"/>
      <c r="N31" s="157"/>
      <c r="P31" s="156"/>
      <c r="Q31" s="156"/>
      <c r="R31" s="157"/>
    </row>
    <row r="32" ht="22.5" customHeight="1">
      <c r="A32" t="s" s="150">
        <v>169</v>
      </c>
      <c r="B32" t="s" s="150">
        <v>156</v>
      </c>
      <c r="C32" s="151">
        <v>31113000000</v>
      </c>
      <c r="D32" s="158"/>
      <c r="E32" t="s" s="150">
        <v>156</v>
      </c>
      <c r="F32" s="151">
        <v>25505000000</v>
      </c>
      <c r="G32" s="158"/>
      <c r="H32" t="s" s="150">
        <v>156</v>
      </c>
      <c r="I32" s="151">
        <v>56618000000</v>
      </c>
      <c r="J32" s="158"/>
      <c r="L32" t="s" s="150">
        <v>156</v>
      </c>
      <c r="M32" s="151">
        <v>7920511129</v>
      </c>
      <c r="N32" s="158"/>
      <c r="P32" t="s" s="150">
        <v>156</v>
      </c>
      <c r="Q32" s="151">
        <v>70485000000</v>
      </c>
      <c r="R32" s="158"/>
    </row>
    <row r="33" ht="22.5" customHeight="1">
      <c r="A33" s="162"/>
      <c r="B33" s="162"/>
      <c r="C33" s="162"/>
      <c r="D33" s="162"/>
      <c r="E33" s="162"/>
      <c r="F33" s="162"/>
      <c r="G33" s="162"/>
      <c r="H33" s="162"/>
      <c r="I33" s="162"/>
      <c r="J33" s="162"/>
      <c r="L33" s="162"/>
      <c r="M33" s="162"/>
      <c r="N33" s="162"/>
      <c r="P33" s="162"/>
      <c r="Q33" s="162"/>
      <c r="R33" s="162"/>
    </row>
    <row r="34" ht="22.5" customHeight="1">
      <c r="A34" t="s" s="143">
        <v>170</v>
      </c>
      <c r="B34" s="160"/>
      <c r="C34" s="161"/>
      <c r="D34" s="152"/>
      <c r="E34" s="160"/>
      <c r="F34" s="161"/>
      <c r="G34" s="152"/>
      <c r="H34" s="160"/>
      <c r="I34" s="161"/>
      <c r="J34" s="152"/>
      <c r="L34" s="160"/>
      <c r="M34" s="161"/>
      <c r="N34" s="152"/>
      <c r="P34" s="160"/>
      <c r="Q34" s="161"/>
      <c r="R34" s="152"/>
    </row>
    <row r="35" ht="22.5" customHeight="1">
      <c r="A35" t="s" s="144">
        <v>171</v>
      </c>
      <c r="B35" t="s" s="144">
        <v>156</v>
      </c>
      <c r="C35" s="145">
        <v>31113000000</v>
      </c>
      <c r="D35" s="153"/>
      <c r="E35" t="s" s="144">
        <v>156</v>
      </c>
      <c r="F35" s="145">
        <v>25505000000</v>
      </c>
      <c r="G35" s="153"/>
      <c r="H35" t="s" s="144">
        <v>156</v>
      </c>
      <c r="I35" s="145">
        <v>56618000000</v>
      </c>
      <c r="J35" s="153"/>
      <c r="L35" t="s" s="144">
        <v>156</v>
      </c>
      <c r="M35" s="145">
        <v>7920511129</v>
      </c>
      <c r="N35" s="153"/>
      <c r="P35" t="s" s="144">
        <v>156</v>
      </c>
      <c r="Q35" s="145">
        <v>70485000000</v>
      </c>
      <c r="R35" s="153"/>
    </row>
    <row r="36" ht="22.5" customHeight="1">
      <c r="A36" t="s" s="82">
        <v>157</v>
      </c>
      <c r="B36" s="154"/>
      <c r="C36" s="146">
        <v>562314158</v>
      </c>
      <c r="D36" s="82"/>
      <c r="E36" s="154"/>
      <c r="F36" s="146">
        <v>8584000</v>
      </c>
      <c r="G36" s="82"/>
      <c r="H36" s="146">
        <f>C36+F36</f>
        <v>571000000</v>
      </c>
      <c r="I36" s="154"/>
      <c r="J36" s="82"/>
      <c r="L36" s="154"/>
      <c r="M36" s="154"/>
      <c r="N36" s="82"/>
      <c r="P36" s="154"/>
      <c r="Q36" s="154"/>
      <c r="R36" s="82"/>
    </row>
    <row r="37" ht="22.5" customHeight="1">
      <c r="A37" t="s" s="43">
        <v>158</v>
      </c>
      <c r="B37" s="83"/>
      <c r="C37" s="147">
        <v>1748530872</v>
      </c>
      <c r="D37" s="43"/>
      <c r="E37" s="83"/>
      <c r="F37" s="147">
        <v>602225191</v>
      </c>
      <c r="G37" s="43"/>
      <c r="H37" s="147">
        <f>C37+F37</f>
        <v>2351000000</v>
      </c>
      <c r="I37" s="83"/>
      <c r="J37" s="43"/>
      <c r="L37" s="83"/>
      <c r="M37" s="83"/>
      <c r="N37" s="43"/>
      <c r="P37" s="83"/>
      <c r="Q37" s="83"/>
      <c r="R37" s="43"/>
    </row>
    <row r="38" ht="22.5" customHeight="1">
      <c r="A38" t="s" s="38">
        <v>159</v>
      </c>
      <c r="B38" s="155"/>
      <c r="C38" s="148">
        <v>-21854843</v>
      </c>
      <c r="D38" s="38"/>
      <c r="E38" s="155"/>
      <c r="F38" s="148">
        <v>-547758678</v>
      </c>
      <c r="G38" s="45"/>
      <c r="H38" s="148">
        <f>C38+F38</f>
        <v>-570000000</v>
      </c>
      <c r="I38" s="155"/>
      <c r="J38" s="45"/>
      <c r="L38" s="155"/>
      <c r="M38" s="155"/>
      <c r="N38" s="38"/>
      <c r="P38" s="155"/>
      <c r="Q38" s="155"/>
      <c r="R38" s="38"/>
    </row>
    <row r="39" ht="22.5" customHeight="1">
      <c r="A39" t="s" s="43">
        <v>160</v>
      </c>
      <c r="B39" s="83"/>
      <c r="C39" s="147">
        <v>-501294317</v>
      </c>
      <c r="D39" s="53"/>
      <c r="E39" s="83"/>
      <c r="F39" s="147">
        <v>-102254735</v>
      </c>
      <c r="G39" s="53"/>
      <c r="H39" s="147">
        <f>C39+F39</f>
        <v>-603549052</v>
      </c>
      <c r="I39" s="83"/>
      <c r="J39" s="53"/>
      <c r="L39" s="83"/>
      <c r="M39" s="83"/>
      <c r="N39" s="43"/>
      <c r="P39" s="83"/>
      <c r="Q39" s="83"/>
      <c r="R39" s="43"/>
    </row>
    <row r="40" ht="22.5" customHeight="1">
      <c r="A40" t="s" s="38">
        <v>161</v>
      </c>
      <c r="B40" s="155"/>
      <c r="C40" s="148">
        <v>245782470</v>
      </c>
      <c r="D40" s="38"/>
      <c r="E40" s="155"/>
      <c r="F40" s="148">
        <v>111133092</v>
      </c>
      <c r="G40" s="38"/>
      <c r="H40" s="148">
        <f>C40+F40</f>
        <v>357000000</v>
      </c>
      <c r="I40" s="155"/>
      <c r="J40" s="38"/>
      <c r="L40" s="155"/>
      <c r="M40" s="155"/>
      <c r="N40" s="38"/>
      <c r="P40" s="155"/>
      <c r="Q40" s="155"/>
      <c r="R40" s="38"/>
    </row>
    <row r="41" ht="22.5" customHeight="1">
      <c r="A41" t="s" s="59">
        <v>162</v>
      </c>
      <c r="B41" s="156"/>
      <c r="C41" s="149">
        <v>-67074921</v>
      </c>
      <c r="D41" s="59"/>
      <c r="E41" s="156"/>
      <c r="F41" s="149">
        <v>-1905311</v>
      </c>
      <c r="G41" s="59"/>
      <c r="H41" s="149">
        <f>C41+F41</f>
        <v>-69000000</v>
      </c>
      <c r="I41" s="156"/>
      <c r="J41" s="59"/>
      <c r="L41" s="156"/>
      <c r="M41" s="156"/>
      <c r="N41" s="157"/>
      <c r="P41" s="156"/>
      <c r="Q41" s="156"/>
      <c r="R41" s="157"/>
    </row>
    <row r="42" ht="22.5" customHeight="1">
      <c r="A42" t="s" s="150">
        <v>172</v>
      </c>
      <c r="B42" t="s" s="150">
        <v>156</v>
      </c>
      <c r="C42" s="151">
        <f>SUM(C35:C41)</f>
        <v>33079403419</v>
      </c>
      <c r="D42" s="158"/>
      <c r="E42" t="s" s="150">
        <v>156</v>
      </c>
      <c r="F42" s="151">
        <f>SUM(F35:F41)</f>
        <v>25575000000</v>
      </c>
      <c r="G42" s="158"/>
      <c r="H42" t="s" s="150">
        <v>156</v>
      </c>
      <c r="I42" s="151">
        <f>I35+H36+H37+H38+H39+H40+H41</f>
        <v>58655000000</v>
      </c>
      <c r="J42" s="158"/>
      <c r="L42" t="s" s="150">
        <v>156</v>
      </c>
      <c r="M42" s="151">
        <v>7683086032</v>
      </c>
      <c r="N42" s="158"/>
      <c r="P42" t="s" s="150">
        <v>156</v>
      </c>
      <c r="Q42" s="151">
        <v>72130011025</v>
      </c>
      <c r="R42" s="158"/>
    </row>
    <row r="43">
      <c r="A43" s="163"/>
      <c r="B43" s="163"/>
      <c r="C43" s="163"/>
      <c r="D43" s="163"/>
      <c r="E43" s="163"/>
      <c r="F43" s="163"/>
      <c r="G43" s="163"/>
      <c r="H43" s="163"/>
      <c r="I43" s="163"/>
      <c r="J43" s="163"/>
      <c r="L43" s="163"/>
      <c r="M43" s="163"/>
      <c r="N43" s="163"/>
      <c r="P43" s="163"/>
      <c r="Q43" s="163"/>
      <c r="R43" s="163"/>
    </row>
  </sheetData>
  <mergeCells count="94">
    <mergeCell ref="B3:D3"/>
    <mergeCell ref="B4:D4"/>
    <mergeCell ref="H8:I8"/>
    <mergeCell ref="H7:I7"/>
    <mergeCell ref="H6:I6"/>
    <mergeCell ref="H3:I3"/>
    <mergeCell ref="E4:G4"/>
    <mergeCell ref="E3:G3"/>
    <mergeCell ref="A1:R1"/>
    <mergeCell ref="A2:R2"/>
    <mergeCell ref="H4:J4"/>
    <mergeCell ref="L3:N3"/>
    <mergeCell ref="L4:N4"/>
    <mergeCell ref="P6:Q6"/>
    <mergeCell ref="O3:O12"/>
    <mergeCell ref="P7:Q7"/>
    <mergeCell ref="P8:Q8"/>
    <mergeCell ref="L8:M8"/>
    <mergeCell ref="K3:K12"/>
    <mergeCell ref="L7:M7"/>
    <mergeCell ref="L6:M6"/>
    <mergeCell ref="L11:M11"/>
    <mergeCell ref="L10:M10"/>
    <mergeCell ref="L9:M9"/>
    <mergeCell ref="P9:Q9"/>
    <mergeCell ref="P10:Q10"/>
    <mergeCell ref="P11:Q11"/>
    <mergeCell ref="P16:Q16"/>
    <mergeCell ref="L16:M16"/>
    <mergeCell ref="A13:R13"/>
    <mergeCell ref="H16:I16"/>
    <mergeCell ref="H11:I11"/>
    <mergeCell ref="H10:I10"/>
    <mergeCell ref="H9:I9"/>
    <mergeCell ref="H17:I17"/>
    <mergeCell ref="H18:I18"/>
    <mergeCell ref="H19:I19"/>
    <mergeCell ref="H20:I20"/>
    <mergeCell ref="H21:I21"/>
    <mergeCell ref="H31:I31"/>
    <mergeCell ref="H30:I30"/>
    <mergeCell ref="H29:I29"/>
    <mergeCell ref="H28:I28"/>
    <mergeCell ref="H27:I27"/>
    <mergeCell ref="H26:I26"/>
    <mergeCell ref="L26:M26"/>
    <mergeCell ref="L27:M27"/>
    <mergeCell ref="L28:M28"/>
    <mergeCell ref="K24:K32"/>
    <mergeCell ref="L31:M31"/>
    <mergeCell ref="L30:M30"/>
    <mergeCell ref="L29:M29"/>
    <mergeCell ref="P31:Q31"/>
    <mergeCell ref="P30:Q30"/>
    <mergeCell ref="P29:Q29"/>
    <mergeCell ref="P28:Q28"/>
    <mergeCell ref="P27:Q27"/>
    <mergeCell ref="O24:O32"/>
    <mergeCell ref="P26:Q26"/>
    <mergeCell ref="P21:Q21"/>
    <mergeCell ref="A23:R23"/>
    <mergeCell ref="L21:M21"/>
    <mergeCell ref="L20:M20"/>
    <mergeCell ref="L19:M19"/>
    <mergeCell ref="K14:K22"/>
    <mergeCell ref="L18:M18"/>
    <mergeCell ref="L17:M17"/>
    <mergeCell ref="P20:Q20"/>
    <mergeCell ref="P19:Q19"/>
    <mergeCell ref="P18:Q18"/>
    <mergeCell ref="O14:O22"/>
    <mergeCell ref="P17:Q17"/>
    <mergeCell ref="P4:R4"/>
    <mergeCell ref="L41:M41"/>
    <mergeCell ref="P41:Q41"/>
    <mergeCell ref="P40:Q40"/>
    <mergeCell ref="P39:Q39"/>
    <mergeCell ref="O34:O42"/>
    <mergeCell ref="P38:Q38"/>
    <mergeCell ref="P37:Q37"/>
    <mergeCell ref="P36:Q36"/>
    <mergeCell ref="L36:M36"/>
    <mergeCell ref="A33:R33"/>
    <mergeCell ref="L37:M37"/>
    <mergeCell ref="L38:M38"/>
    <mergeCell ref="K34:K42"/>
    <mergeCell ref="L39:M39"/>
    <mergeCell ref="L40:M40"/>
    <mergeCell ref="H40:I40"/>
    <mergeCell ref="H39:I39"/>
    <mergeCell ref="H38:I38"/>
    <mergeCell ref="H37:I37"/>
    <mergeCell ref="H36:I36"/>
    <mergeCell ref="H41:I41"/>
  </mergeCells>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Ruler="false" workbookViewId="0"/>
  </sheetViews>
  <sheetFormatPr baseColWidth="12" defaultRowHeight="15" x14ac:dyDescent="0"/>
  <cols>
    <col min="1" max="1" width="74.65" customWidth="1"/>
    <col min="2" max="2" width="9.29" customWidth="1"/>
    <col min="3" max="3" width="20.16" customWidth="1"/>
    <col min="4" max="4" width="2.52" customWidth="1"/>
    <col min="5" max="5" width="9.29" customWidth="1"/>
    <col min="6" max="6" width="20.16" customWidth="1"/>
    <col min="7" max="7" width="2.52" customWidth="1"/>
    <col min="8" max="8" width="9.29" customWidth="1"/>
    <col min="9" max="9" width="20.16" customWidth="1"/>
    <col min="10" max="10" width="2.52" customWidth="1"/>
    <col min="12" max="12" width="2.52" customWidth="1"/>
    <col min="13" max="13" width="20.16" customWidth="1"/>
    <col min="14" max="14" width="2.52" customWidth="1"/>
    <col min="16" max="16" width="2.52" customWidth="1"/>
    <col min="17" max="17" width="20.16" customWidth="1"/>
    <col min="18" max="18" width="2.52" customWidth="1"/>
  </cols>
  <sheetData>
    <row r="1" ht="27.5" customHeight="1">
      <c r="A1" t="s" s="6">
        <v>173</v>
      </c>
    </row>
    <row r="2" ht="22.5" customHeight="1"/>
    <row r="3" ht="35.833333333333336" customHeight="1">
      <c r="A3" t="s" s="164">
        <v>148</v>
      </c>
      <c r="B3" t="s" s="165">
        <v>149</v>
      </c>
      <c r="C3" s="165"/>
      <c r="D3" s="165"/>
      <c r="E3" t="s" s="165">
        <v>150</v>
      </c>
      <c r="F3" s="165"/>
      <c r="G3" s="165"/>
      <c r="H3" t="s" s="165">
        <v>151</v>
      </c>
      <c r="I3" s="165"/>
      <c r="J3" s="165"/>
      <c r="L3" t="s" s="142">
        <v>152</v>
      </c>
      <c r="M3" s="142"/>
      <c r="N3" s="142"/>
      <c r="P3" s="142"/>
      <c r="Q3" t="s" s="142">
        <v>153</v>
      </c>
      <c r="R3" s="142"/>
    </row>
    <row r="4" ht="22.5" customHeight="1">
      <c r="A4" t="s" s="166">
        <v>174</v>
      </c>
      <c r="B4" s="167"/>
      <c r="C4" s="168"/>
      <c r="D4" s="169"/>
      <c r="E4" s="167"/>
      <c r="F4" s="168"/>
      <c r="G4" s="169"/>
      <c r="H4" s="167"/>
      <c r="I4" s="168"/>
      <c r="J4" s="169"/>
      <c r="L4" s="160"/>
      <c r="M4" s="161"/>
      <c r="N4" s="152"/>
      <c r="P4" s="160"/>
      <c r="Q4" s="161"/>
      <c r="R4" s="152"/>
    </row>
    <row r="5" ht="22.5" customHeight="1">
      <c r="A5" t="s" s="144">
        <v>175</v>
      </c>
      <c r="B5" t="s" s="144">
        <v>156</v>
      </c>
      <c r="C5" s="145">
        <v>33080000000</v>
      </c>
      <c r="D5" s="153"/>
      <c r="E5" t="s" s="144">
        <v>156</v>
      </c>
      <c r="F5" s="145">
        <v>25575000000</v>
      </c>
      <c r="G5" s="153"/>
      <c r="H5" t="s" s="144">
        <v>156</v>
      </c>
      <c r="I5" s="145">
        <v>58655000000</v>
      </c>
      <c r="J5" s="153"/>
      <c r="L5" t="s" s="144">
        <v>156</v>
      </c>
      <c r="M5" s="145">
        <v>7683086032</v>
      </c>
      <c r="N5" s="153"/>
      <c r="P5" t="s" s="144">
        <v>156</v>
      </c>
      <c r="Q5" s="145">
        <v>72130011025</v>
      </c>
      <c r="R5" s="153"/>
    </row>
    <row r="6" ht="22.5" customHeight="1">
      <c r="A6" t="s" s="82">
        <v>157</v>
      </c>
      <c r="B6" s="154"/>
      <c r="C6" s="146">
        <v>1072158994</v>
      </c>
      <c r="D6" s="82"/>
      <c r="E6" s="154"/>
      <c r="F6" s="146">
        <v>16370000</v>
      </c>
      <c r="G6" s="82"/>
      <c r="H6" s="146">
        <f>C6+F6</f>
        <v>1088528994</v>
      </c>
      <c r="I6" s="154"/>
      <c r="J6" s="82"/>
      <c r="L6" s="154"/>
      <c r="M6" s="154"/>
      <c r="N6" s="82"/>
      <c r="P6" s="154"/>
      <c r="Q6" s="154"/>
      <c r="R6" s="82"/>
    </row>
    <row r="7" ht="22.5" customHeight="1">
      <c r="A7" t="s" s="43">
        <v>158</v>
      </c>
      <c r="B7" s="83"/>
      <c r="C7" s="147">
        <v>373743833</v>
      </c>
      <c r="D7" s="43"/>
      <c r="E7" s="83"/>
      <c r="F7" s="147">
        <v>245057550</v>
      </c>
      <c r="G7" s="43"/>
      <c r="H7" s="147">
        <f>C7+F7</f>
        <v>619000000</v>
      </c>
      <c r="I7" s="83"/>
      <c r="J7" s="43"/>
      <c r="L7" s="83"/>
      <c r="M7" s="83"/>
      <c r="N7" s="43"/>
      <c r="P7" s="83"/>
      <c r="Q7" s="83"/>
      <c r="R7" s="43"/>
    </row>
    <row r="8" ht="22.5" customHeight="1">
      <c r="A8" t="s" s="38">
        <v>159</v>
      </c>
      <c r="B8" s="155"/>
      <c r="C8" s="148">
        <v>-8900000</v>
      </c>
      <c r="D8" s="38"/>
      <c r="E8" s="155"/>
      <c r="F8" s="148">
        <v>-437167643</v>
      </c>
      <c r="G8" s="45"/>
      <c r="H8" s="148">
        <f>C8+F8</f>
        <v>-446000000</v>
      </c>
      <c r="I8" s="155"/>
      <c r="J8" s="45"/>
      <c r="L8" s="155"/>
      <c r="M8" s="155"/>
      <c r="N8" s="38"/>
      <c r="P8" s="155"/>
      <c r="Q8" s="155"/>
      <c r="R8" s="38"/>
    </row>
    <row r="9" ht="22.5" customHeight="1">
      <c r="A9" t="s" s="43">
        <v>160</v>
      </c>
      <c r="B9" s="83"/>
      <c r="C9" s="147">
        <v>-542823376</v>
      </c>
      <c r="D9" s="53"/>
      <c r="E9" s="83"/>
      <c r="F9" s="147">
        <v>-23785980</v>
      </c>
      <c r="G9" s="53"/>
      <c r="H9" s="147">
        <f>C9+F9</f>
        <v>-567000000</v>
      </c>
      <c r="I9" s="83"/>
      <c r="J9" s="53"/>
      <c r="L9" s="83"/>
      <c r="M9" s="83"/>
      <c r="N9" s="43"/>
      <c r="P9" s="83"/>
      <c r="Q9" s="83"/>
      <c r="R9" s="43"/>
    </row>
    <row r="10" ht="22.5" customHeight="1">
      <c r="A10" t="s" s="38">
        <v>161</v>
      </c>
      <c r="B10" s="155"/>
      <c r="C10" s="148">
        <v>-100462263</v>
      </c>
      <c r="D10" s="38"/>
      <c r="E10" s="155"/>
      <c r="F10" s="148">
        <v>-1324604228</v>
      </c>
      <c r="G10" s="38"/>
      <c r="H10" s="148">
        <f>C10+F10</f>
        <v>-1425000000</v>
      </c>
      <c r="I10" s="155"/>
      <c r="J10" s="38"/>
      <c r="L10" s="155"/>
      <c r="M10" s="155"/>
      <c r="N10" s="38"/>
      <c r="P10" s="155"/>
      <c r="Q10" s="155"/>
      <c r="R10" s="38"/>
    </row>
    <row r="11" ht="22.5" customHeight="1">
      <c r="A11" t="s" s="59">
        <v>162</v>
      </c>
      <c r="B11" s="156"/>
      <c r="C11" s="149">
        <v>-26674547</v>
      </c>
      <c r="D11" s="59"/>
      <c r="E11" s="156"/>
      <c r="F11" s="149">
        <v>-38046780</v>
      </c>
      <c r="G11" s="59"/>
      <c r="H11" s="149">
        <f>C11+F11</f>
        <v>-65000000</v>
      </c>
      <c r="I11" s="156"/>
      <c r="J11" s="59"/>
      <c r="L11" s="156"/>
      <c r="M11" s="156"/>
      <c r="N11" s="157"/>
      <c r="P11" s="156"/>
      <c r="Q11" s="156"/>
      <c r="R11" s="157"/>
    </row>
    <row r="12" ht="22.5" customHeight="1">
      <c r="A12" t="s" s="150">
        <v>176</v>
      </c>
      <c r="B12" t="s" s="150">
        <v>156</v>
      </c>
      <c r="C12" s="151">
        <f>SUM(C5:C11)</f>
        <v>33847000000</v>
      </c>
      <c r="D12" s="158"/>
      <c r="E12" t="s" s="150">
        <v>156</v>
      </c>
      <c r="F12" s="151">
        <f>SUM(F5:F11)</f>
        <v>24012822919</v>
      </c>
      <c r="G12" s="158"/>
      <c r="H12" t="s" s="150">
        <v>156</v>
      </c>
      <c r="I12" s="151">
        <f>I5+H6+H7+H8+H9+H10+H11</f>
        <v>57859000000</v>
      </c>
      <c r="J12" s="158"/>
      <c r="L12" t="s" s="150">
        <v>156</v>
      </c>
      <c r="M12" s="151">
        <v>6544509099</v>
      </c>
      <c r="N12" s="158"/>
      <c r="P12" t="s" s="150">
        <v>156</v>
      </c>
      <c r="Q12" s="151">
        <v>71338247701</v>
      </c>
      <c r="R12" s="158"/>
    </row>
    <row r="13" ht="22.5" customHeight="1">
      <c r="A13" s="144"/>
      <c r="B13" s="144"/>
      <c r="C13" s="144"/>
      <c r="D13" s="144"/>
      <c r="E13" s="144"/>
      <c r="F13" s="144"/>
      <c r="G13" s="144"/>
      <c r="H13" s="144"/>
      <c r="I13" s="144"/>
      <c r="J13" s="144"/>
      <c r="L13" s="144"/>
      <c r="M13" s="144"/>
      <c r="N13" s="144"/>
      <c r="P13" s="144"/>
      <c r="Q13" s="144"/>
      <c r="R13" s="144"/>
    </row>
    <row r="14" ht="22.5" customHeight="1">
      <c r="A14" t="s" s="143">
        <v>177</v>
      </c>
      <c r="B14" s="160"/>
      <c r="C14" s="161"/>
      <c r="D14" s="152"/>
      <c r="E14" s="160"/>
      <c r="F14" s="161"/>
      <c r="G14" s="152"/>
      <c r="H14" s="160"/>
      <c r="I14" s="161"/>
      <c r="J14" s="152"/>
      <c r="L14" s="160"/>
      <c r="M14" s="161"/>
      <c r="N14" s="152"/>
      <c r="P14" s="160"/>
      <c r="Q14" s="161"/>
      <c r="R14" s="152"/>
    </row>
    <row r="15" ht="22.5" customHeight="1">
      <c r="A15" t="s" s="144">
        <v>178</v>
      </c>
      <c r="B15" t="s" s="144">
        <v>156</v>
      </c>
      <c r="C15" s="145">
        <f>C12</f>
        <v>33847000000</v>
      </c>
      <c r="D15" s="153"/>
      <c r="E15" t="s" s="144">
        <v>156</v>
      </c>
      <c r="F15" s="145">
        <f>F12</f>
        <v>24012000000</v>
      </c>
      <c r="G15" s="153"/>
      <c r="H15" t="s" s="144">
        <v>156</v>
      </c>
      <c r="I15" s="145">
        <f>I12</f>
        <v>57859000000</v>
      </c>
      <c r="J15" s="153"/>
      <c r="L15" t="s" s="144">
        <v>156</v>
      </c>
      <c r="M15" s="145">
        <f>M12</f>
        <v>6544509099</v>
      </c>
      <c r="N15" s="153"/>
      <c r="P15" t="s" s="144">
        <v>156</v>
      </c>
      <c r="Q15" s="145">
        <f>Q12</f>
        <v>71338247701</v>
      </c>
      <c r="R15" s="153"/>
    </row>
    <row r="16" ht="22.5" customHeight="1">
      <c r="A16" t="s" s="82">
        <v>157</v>
      </c>
      <c r="B16" s="154"/>
      <c r="C16" s="146">
        <v>633919214</v>
      </c>
      <c r="D16" s="82"/>
      <c r="E16" s="154"/>
      <c r="F16" s="146">
        <v>7845000</v>
      </c>
      <c r="G16" s="82"/>
      <c r="H16" s="146">
        <f>C16+F16</f>
        <v>642000000</v>
      </c>
      <c r="I16" s="154"/>
      <c r="J16" s="82"/>
      <c r="L16" s="154"/>
      <c r="M16" s="154"/>
      <c r="N16" s="82"/>
      <c r="P16" s="154"/>
      <c r="Q16" s="154"/>
      <c r="R16" s="82"/>
    </row>
    <row r="17" ht="22.5" customHeight="1">
      <c r="A17" t="s" s="43">
        <v>158</v>
      </c>
      <c r="B17" s="83"/>
      <c r="C17" s="147">
        <v>787847278</v>
      </c>
      <c r="D17" s="43"/>
      <c r="E17" s="83"/>
      <c r="F17" s="147">
        <v>75274865</v>
      </c>
      <c r="G17" s="43"/>
      <c r="H17" s="147">
        <f>C17+F17</f>
        <v>863000000</v>
      </c>
      <c r="I17" s="83"/>
      <c r="J17" s="43"/>
      <c r="L17" s="83"/>
      <c r="M17" s="83"/>
      <c r="N17" s="43"/>
      <c r="P17" s="83"/>
      <c r="Q17" s="83"/>
      <c r="R17" s="43"/>
    </row>
    <row r="18" ht="22.5" customHeight="1">
      <c r="A18" t="s" s="38">
        <v>159</v>
      </c>
      <c r="B18" s="155"/>
      <c r="C18" s="148">
        <v>-74191900</v>
      </c>
      <c r="D18" s="38"/>
      <c r="E18" s="155"/>
      <c r="F18" s="148">
        <v>-519769945</v>
      </c>
      <c r="G18" s="45"/>
      <c r="H18" s="148">
        <f>C18+F18</f>
        <v>-594000000</v>
      </c>
      <c r="I18" s="155"/>
      <c r="J18" s="45"/>
      <c r="L18" s="155"/>
      <c r="M18" s="155"/>
      <c r="N18" s="38"/>
      <c r="P18" s="155"/>
      <c r="Q18" s="155"/>
      <c r="R18" s="38"/>
    </row>
    <row r="19" ht="22.5" customHeight="1">
      <c r="A19" t="s" s="43">
        <v>160</v>
      </c>
      <c r="B19" s="83"/>
      <c r="C19" s="147">
        <v>-237509892</v>
      </c>
      <c r="D19" s="53"/>
      <c r="E19" s="83"/>
      <c r="F19" s="147">
        <v>-117174</v>
      </c>
      <c r="G19" s="53"/>
      <c r="H19" s="147">
        <f>C19+F19</f>
        <v>-238000000</v>
      </c>
      <c r="I19" s="83"/>
      <c r="J19" s="53"/>
      <c r="L19" s="83"/>
      <c r="M19" s="83"/>
      <c r="N19" s="43"/>
      <c r="P19" s="83"/>
      <c r="Q19" s="83"/>
      <c r="R19" s="43"/>
    </row>
    <row r="20" ht="22.5" customHeight="1">
      <c r="A20" t="s" s="38">
        <v>161</v>
      </c>
      <c r="B20" s="155"/>
      <c r="C20" s="148">
        <v>-32634407</v>
      </c>
      <c r="D20" s="38"/>
      <c r="E20" s="155"/>
      <c r="F20" s="148">
        <v>-795824040</v>
      </c>
      <c r="G20" s="38"/>
      <c r="H20" s="148">
        <f>C20+F20</f>
        <v>-828458447</v>
      </c>
      <c r="I20" s="155"/>
      <c r="J20" s="38"/>
      <c r="L20" s="155"/>
      <c r="M20" s="155"/>
      <c r="N20" s="38"/>
      <c r="P20" s="155"/>
      <c r="Q20" s="155"/>
      <c r="R20" s="38"/>
    </row>
    <row r="21" ht="22.5" customHeight="1">
      <c r="A21" t="s" s="59">
        <v>162</v>
      </c>
      <c r="B21" s="156"/>
      <c r="C21" s="149">
        <v>-150970425</v>
      </c>
      <c r="D21" s="59"/>
      <c r="E21" s="156"/>
      <c r="F21" s="149">
        <v>-100291028</v>
      </c>
      <c r="G21" s="59"/>
      <c r="H21" s="149">
        <f>C21+F21</f>
        <v>-251000000</v>
      </c>
      <c r="I21" s="156"/>
      <c r="J21" s="59"/>
      <c r="L21" s="156"/>
      <c r="M21" s="156"/>
      <c r="N21" s="157"/>
      <c r="P21" s="156"/>
      <c r="Q21" s="156"/>
      <c r="R21" s="157"/>
    </row>
    <row r="22" ht="22.5" customHeight="1">
      <c r="A22" t="s" s="150">
        <v>179</v>
      </c>
      <c r="B22" t="s" s="150">
        <v>156</v>
      </c>
      <c r="C22" s="151">
        <f>SUM(C15:C21)</f>
        <v>34773000000</v>
      </c>
      <c r="D22" s="158"/>
      <c r="E22" t="s" s="150">
        <v>156</v>
      </c>
      <c r="F22" s="151">
        <f>SUM(F15:F21)</f>
        <v>22679000000</v>
      </c>
      <c r="G22" s="158"/>
      <c r="H22" t="s" s="150">
        <v>156</v>
      </c>
      <c r="I22" s="151">
        <f>I15+H16+H17+H18+H19+H20+H21</f>
        <v>57452000000</v>
      </c>
      <c r="J22" s="158"/>
      <c r="L22" t="s" s="150">
        <v>156</v>
      </c>
      <c r="M22" s="151">
        <v>6669134216</v>
      </c>
      <c r="N22" s="158"/>
      <c r="P22" t="s" s="150">
        <v>156</v>
      </c>
      <c r="Q22" s="151">
        <v>71203857982</v>
      </c>
      <c r="R22" s="158"/>
    </row>
    <row r="23" ht="22.5" customHeight="1">
      <c r="A23" s="144"/>
      <c r="B23" s="144"/>
      <c r="C23" s="144"/>
      <c r="D23" s="144"/>
      <c r="E23" s="144"/>
      <c r="F23" s="144"/>
      <c r="G23" s="144"/>
      <c r="H23" s="144"/>
      <c r="I23" s="144"/>
      <c r="J23" s="144"/>
      <c r="L23" s="144"/>
      <c r="M23" s="144"/>
      <c r="N23" s="144"/>
      <c r="P23" s="144"/>
      <c r="Q23" s="144"/>
      <c r="R23" s="144"/>
    </row>
    <row r="24" ht="22.5" customHeight="1">
      <c r="A24" t="s" s="143">
        <v>180</v>
      </c>
      <c r="B24" s="160"/>
      <c r="C24" s="161"/>
      <c r="D24" s="152"/>
      <c r="E24" s="160"/>
      <c r="F24" s="161"/>
      <c r="G24" s="152"/>
      <c r="H24" s="160"/>
      <c r="I24" s="161"/>
      <c r="J24" s="152"/>
      <c r="L24" s="160"/>
      <c r="M24" s="161"/>
      <c r="N24" s="152"/>
      <c r="P24" s="160"/>
      <c r="Q24" s="161"/>
      <c r="R24" s="152"/>
    </row>
    <row r="25" ht="22.5" customHeight="1">
      <c r="A25" t="s" s="144">
        <v>181</v>
      </c>
      <c r="B25" t="s" s="144">
        <v>156</v>
      </c>
      <c r="C25" s="145">
        <f>C22</f>
        <v>34773000000</v>
      </c>
      <c r="D25" s="153"/>
      <c r="E25" t="s" s="144">
        <v>156</v>
      </c>
      <c r="F25" s="145">
        <f>F22</f>
        <v>22679000000</v>
      </c>
      <c r="G25" s="153"/>
      <c r="H25" t="s" s="144">
        <v>156</v>
      </c>
      <c r="I25" s="145">
        <f>I22</f>
        <v>57452000000</v>
      </c>
      <c r="J25" s="153"/>
      <c r="L25" t="s" s="144">
        <v>156</v>
      </c>
      <c r="M25" s="145">
        <f>M22</f>
        <v>6669134216</v>
      </c>
      <c r="N25" s="153"/>
      <c r="P25" t="s" s="144">
        <v>156</v>
      </c>
      <c r="Q25" s="145">
        <f>Q22</f>
        <v>71203857982</v>
      </c>
      <c r="R25" s="153"/>
    </row>
    <row r="26" ht="22.5" customHeight="1">
      <c r="A26" t="s" s="82">
        <v>157</v>
      </c>
      <c r="B26" s="154"/>
      <c r="C26" s="146">
        <v>955990857</v>
      </c>
      <c r="D26" s="82"/>
      <c r="E26" s="154"/>
      <c r="F26" s="146">
        <v>16500000</v>
      </c>
      <c r="G26" s="82"/>
      <c r="H26" s="146">
        <f>C26+F26</f>
        <v>972490857</v>
      </c>
      <c r="I26" s="154"/>
      <c r="J26" s="82"/>
      <c r="L26" s="154"/>
      <c r="M26" s="154"/>
      <c r="N26" s="82"/>
      <c r="P26" s="154"/>
      <c r="Q26" s="154"/>
      <c r="R26" s="82"/>
    </row>
    <row r="27" ht="22.5" customHeight="1">
      <c r="A27" t="s" s="43">
        <v>158</v>
      </c>
      <c r="B27" s="83"/>
      <c r="C27" s="147">
        <v>18169105</v>
      </c>
      <c r="D27" s="43"/>
      <c r="E27" s="83"/>
      <c r="F27" s="147">
        <v>173214223</v>
      </c>
      <c r="G27" s="43"/>
      <c r="H27" s="147">
        <f>C27+F27</f>
        <v>191000000</v>
      </c>
      <c r="I27" s="83"/>
      <c r="J27" s="43"/>
      <c r="L27" s="83"/>
      <c r="M27" s="83"/>
      <c r="N27" s="43"/>
      <c r="P27" s="83"/>
      <c r="Q27" s="83"/>
      <c r="R27" s="43"/>
    </row>
    <row r="28" ht="22.5" customHeight="1">
      <c r="A28" t="s" s="38">
        <v>159</v>
      </c>
      <c r="B28" s="155"/>
      <c r="C28" s="148">
        <v>-57680208</v>
      </c>
      <c r="D28" s="38"/>
      <c r="E28" s="155"/>
      <c r="F28" s="148">
        <v>-579831746</v>
      </c>
      <c r="G28" s="45"/>
      <c r="H28" s="148">
        <f>C28+F28</f>
        <v>-638000000</v>
      </c>
      <c r="I28" s="155"/>
      <c r="J28" s="45"/>
      <c r="L28" s="155"/>
      <c r="M28" s="155"/>
      <c r="N28" s="38"/>
      <c r="P28" s="155"/>
      <c r="Q28" s="155"/>
      <c r="R28" s="38"/>
    </row>
    <row r="29" ht="22.5" customHeight="1">
      <c r="A29" t="s" s="43">
        <v>160</v>
      </c>
      <c r="B29" s="83"/>
      <c r="C29" s="147">
        <v>-206496163</v>
      </c>
      <c r="D29" s="53"/>
      <c r="E29" s="83"/>
      <c r="F29" s="147">
        <v>-181161</v>
      </c>
      <c r="G29" s="53"/>
      <c r="H29" s="147">
        <f>C29+F29</f>
        <v>-206677324</v>
      </c>
      <c r="I29" s="83"/>
      <c r="J29" s="53"/>
      <c r="L29" s="83"/>
      <c r="M29" s="83"/>
      <c r="N29" s="43"/>
      <c r="P29" s="83"/>
      <c r="Q29" s="83"/>
      <c r="R29" s="43"/>
    </row>
    <row r="30" ht="22.5" customHeight="1">
      <c r="A30" t="s" s="38">
        <v>161</v>
      </c>
      <c r="B30" s="155"/>
      <c r="C30" s="148">
        <v>54070951</v>
      </c>
      <c r="D30" s="38"/>
      <c r="E30" s="155"/>
      <c r="F30" s="148">
        <v>326229944</v>
      </c>
      <c r="G30" s="38"/>
      <c r="H30" s="148">
        <f>C30+F30</f>
        <v>380000000</v>
      </c>
      <c r="I30" s="155"/>
      <c r="J30" s="38"/>
      <c r="L30" s="155"/>
      <c r="M30" s="155"/>
      <c r="N30" s="38"/>
      <c r="P30" s="155"/>
      <c r="Q30" s="155"/>
      <c r="R30" s="38"/>
    </row>
    <row r="31" ht="22.5" customHeight="1">
      <c r="A31" t="s" s="59">
        <v>162</v>
      </c>
      <c r="B31" s="156"/>
      <c r="C31" s="149">
        <v>-49078587</v>
      </c>
      <c r="D31" s="59"/>
      <c r="E31" s="156"/>
      <c r="F31" s="149">
        <v>-51549520</v>
      </c>
      <c r="G31" s="59"/>
      <c r="H31" s="149">
        <f>C31+F31</f>
        <v>-101000000</v>
      </c>
      <c r="I31" s="156"/>
      <c r="J31" s="59"/>
      <c r="L31" s="156"/>
      <c r="M31" s="156"/>
      <c r="N31" s="157"/>
      <c r="P31" s="156"/>
      <c r="Q31" s="156"/>
      <c r="R31" s="157"/>
    </row>
    <row r="32" ht="22.5" customHeight="1">
      <c r="A32" t="s" s="150">
        <v>182</v>
      </c>
      <c r="B32" t="s" s="150">
        <v>156</v>
      </c>
      <c r="C32" s="151">
        <f>SUM(C25:C31)</f>
        <v>35488000000</v>
      </c>
      <c r="D32" s="158"/>
      <c r="E32" t="s" s="150">
        <v>156</v>
      </c>
      <c r="F32" s="151">
        <f>SUM(F25:F31)</f>
        <v>22563000000</v>
      </c>
      <c r="G32" s="158"/>
      <c r="H32" t="s" s="150">
        <v>156</v>
      </c>
      <c r="I32" s="151">
        <f>I25+H26+H27+H28+H29+H30+H31</f>
        <v>58051000000</v>
      </c>
      <c r="J32" s="158"/>
      <c r="L32" t="s" s="150">
        <v>156</v>
      </c>
      <c r="M32" s="151">
        <v>8041859779</v>
      </c>
      <c r="N32" s="158"/>
      <c r="P32" t="s" s="150">
        <v>156</v>
      </c>
      <c r="Q32" s="151">
        <v>72602099119</v>
      </c>
      <c r="R32" s="158"/>
    </row>
    <row r="33" ht="22.5" customHeight="1">
      <c r="A33" s="162"/>
      <c r="B33" s="144"/>
      <c r="C33" s="170"/>
      <c r="D33" s="153"/>
      <c r="E33" s="144"/>
      <c r="F33" s="170"/>
      <c r="G33" s="153"/>
      <c r="H33" s="144"/>
      <c r="I33" s="170"/>
      <c r="J33" s="153"/>
      <c r="L33" s="144"/>
      <c r="M33" s="170"/>
      <c r="N33" s="153"/>
      <c r="P33" s="144"/>
      <c r="Q33" s="170"/>
      <c r="R33" s="153"/>
    </row>
    <row r="34" ht="22.5" customHeight="1">
      <c r="A34" t="s" s="143">
        <v>183</v>
      </c>
      <c r="B34" s="160"/>
      <c r="C34" s="161"/>
      <c r="D34" s="152"/>
      <c r="E34" s="160"/>
      <c r="F34" s="161"/>
      <c r="G34" s="152"/>
      <c r="H34" s="160"/>
      <c r="I34" s="161"/>
      <c r="J34" s="152"/>
      <c r="L34" s="160"/>
      <c r="M34" s="161"/>
      <c r="N34" s="152"/>
      <c r="P34" s="160"/>
      <c r="Q34" s="161"/>
      <c r="R34" s="152"/>
    </row>
    <row r="35" ht="22.5" customHeight="1">
      <c r="A35" t="s" s="144">
        <v>184</v>
      </c>
      <c r="B35" t="s" s="144">
        <v>156</v>
      </c>
      <c r="C35" s="145">
        <f>C32</f>
        <v>35488000000</v>
      </c>
      <c r="D35" s="153"/>
      <c r="E35" t="s" s="144">
        <v>156</v>
      </c>
      <c r="F35" s="145">
        <f>F32</f>
        <v>22563000000</v>
      </c>
      <c r="G35" s="153"/>
      <c r="H35" t="s" s="144">
        <v>156</v>
      </c>
      <c r="I35" s="145">
        <f>I32</f>
        <v>58051000000</v>
      </c>
      <c r="J35" s="153"/>
      <c r="L35" t="s" s="144">
        <v>156</v>
      </c>
      <c r="M35" s="145">
        <f>M32</f>
        <v>8041859779</v>
      </c>
      <c r="N35" s="153"/>
      <c r="P35" t="s" s="144">
        <v>156</v>
      </c>
      <c r="Q35" s="145">
        <f>Q32</f>
        <v>72602099119</v>
      </c>
      <c r="R35" s="153"/>
    </row>
    <row r="36" ht="22.5" customHeight="1">
      <c r="A36" t="s" s="82">
        <v>157</v>
      </c>
      <c r="B36" s="154"/>
      <c r="C36" s="146">
        <v>1125474099</v>
      </c>
      <c r="D36" s="82"/>
      <c r="E36" s="154"/>
      <c r="F36" s="146">
        <v>7000000</v>
      </c>
      <c r="G36" s="82"/>
      <c r="H36" s="146">
        <v>1132000000</v>
      </c>
      <c r="I36" s="154"/>
      <c r="J36" s="82"/>
      <c r="L36" s="154"/>
      <c r="M36" s="154"/>
      <c r="N36" s="82"/>
      <c r="P36" s="154"/>
      <c r="Q36" s="154"/>
      <c r="R36" s="82"/>
    </row>
    <row r="37" ht="22.5" customHeight="1">
      <c r="A37" t="s" s="43">
        <v>158</v>
      </c>
      <c r="B37" s="83"/>
      <c r="C37" s="147">
        <v>892084841</v>
      </c>
      <c r="D37" s="43"/>
      <c r="E37" s="83"/>
      <c r="F37" s="147">
        <v>30499436</v>
      </c>
      <c r="G37" s="43"/>
      <c r="H37" s="147">
        <v>922000000</v>
      </c>
      <c r="I37" s="83"/>
      <c r="J37" s="43"/>
      <c r="L37" s="83"/>
      <c r="M37" s="83"/>
      <c r="N37" s="43"/>
      <c r="P37" s="83"/>
      <c r="Q37" s="83"/>
      <c r="R37" s="43"/>
    </row>
    <row r="38" ht="22.5" customHeight="1">
      <c r="A38" t="s" s="38">
        <v>159</v>
      </c>
      <c r="B38" s="155"/>
      <c r="C38" s="148">
        <v>-25951216</v>
      </c>
      <c r="D38" s="38"/>
      <c r="E38" s="155"/>
      <c r="F38" s="148">
        <v>-927496711</v>
      </c>
      <c r="G38" s="45"/>
      <c r="H38" s="148">
        <v>-953000000</v>
      </c>
      <c r="I38" s="155"/>
      <c r="J38" s="45"/>
      <c r="L38" s="155"/>
      <c r="M38" s="155"/>
      <c r="N38" s="38"/>
      <c r="P38" s="155"/>
      <c r="Q38" s="155"/>
      <c r="R38" s="38"/>
    </row>
    <row r="39" ht="22.5" customHeight="1">
      <c r="A39" t="s" s="43">
        <v>160</v>
      </c>
      <c r="B39" s="83"/>
      <c r="C39" s="147">
        <v>-448576048</v>
      </c>
      <c r="D39" s="53"/>
      <c r="E39" s="83"/>
      <c r="F39" s="147">
        <v>-7239424</v>
      </c>
      <c r="G39" s="53"/>
      <c r="H39" s="147">
        <v>-456000000</v>
      </c>
      <c r="I39" s="83"/>
      <c r="J39" s="53"/>
      <c r="L39" s="83"/>
      <c r="M39" s="83"/>
      <c r="N39" s="43"/>
      <c r="P39" s="83"/>
      <c r="Q39" s="83"/>
      <c r="R39" s="43"/>
    </row>
    <row r="40" ht="22.5" customHeight="1">
      <c r="A40" t="s" s="38">
        <v>161</v>
      </c>
      <c r="B40" s="155"/>
      <c r="C40" s="148">
        <v>-5597767</v>
      </c>
      <c r="D40" s="38"/>
      <c r="E40" s="155"/>
      <c r="F40" s="148">
        <v>232820718</v>
      </c>
      <c r="G40" s="38"/>
      <c r="H40" s="148">
        <v>227000000</v>
      </c>
      <c r="I40" s="155"/>
      <c r="J40" s="38"/>
      <c r="L40" s="155"/>
      <c r="M40" s="155"/>
      <c r="N40" s="38"/>
      <c r="P40" s="155"/>
      <c r="Q40" s="155"/>
      <c r="R40" s="38"/>
    </row>
    <row r="41" ht="22.5" customHeight="1">
      <c r="A41" t="s" s="59">
        <v>162</v>
      </c>
      <c r="B41" s="156"/>
      <c r="C41" s="149">
        <v>-147710284</v>
      </c>
      <c r="D41" s="59"/>
      <c r="E41" s="156"/>
      <c r="F41" s="149">
        <v>80556761</v>
      </c>
      <c r="G41" s="59"/>
      <c r="H41" s="149">
        <v>-67000000</v>
      </c>
      <c r="I41" s="156"/>
      <c r="J41" s="59"/>
      <c r="L41" s="156"/>
      <c r="M41" s="156"/>
      <c r="N41" s="157"/>
      <c r="P41" s="156"/>
      <c r="Q41" s="156"/>
      <c r="R41" s="157"/>
    </row>
    <row r="42" ht="22.5" customHeight="1">
      <c r="A42" t="s" s="150">
        <v>185</v>
      </c>
      <c r="B42" t="s" s="150">
        <v>156</v>
      </c>
      <c r="C42" s="151">
        <f>SUM(C35:C41)</f>
        <v>36877723625</v>
      </c>
      <c r="D42" s="158"/>
      <c r="E42" t="s" s="150">
        <v>156</v>
      </c>
      <c r="F42" s="151">
        <f>SUM(F35:F41)</f>
        <v>21979140780</v>
      </c>
      <c r="G42" s="158"/>
      <c r="H42" t="s" s="150">
        <v>156</v>
      </c>
      <c r="I42" s="151">
        <f>I35+H36+H37+H38+H39+H40+H41</f>
        <v>58856000000</v>
      </c>
      <c r="J42" s="158"/>
      <c r="L42" t="s" s="150">
        <v>156</v>
      </c>
      <c r="M42" s="151">
        <v>7603142502</v>
      </c>
      <c r="N42" s="158"/>
      <c r="P42" t="s" s="150">
        <v>156</v>
      </c>
      <c r="Q42" s="151">
        <v>73667362867</v>
      </c>
      <c r="R42" s="158"/>
    </row>
    <row r="43">
      <c r="A43" s="163"/>
      <c r="B43" s="163"/>
      <c r="C43" s="163"/>
      <c r="D43" s="163"/>
      <c r="E43" s="163"/>
      <c r="F43" s="163"/>
      <c r="G43" s="163"/>
      <c r="H43" s="163"/>
      <c r="I43" s="163"/>
      <c r="J43" s="163"/>
      <c r="L43" s="163"/>
      <c r="M43" s="163"/>
      <c r="N43" s="163"/>
      <c r="P43" s="163"/>
      <c r="Q43" s="163"/>
      <c r="R43" s="163"/>
    </row>
  </sheetData>
  <mergeCells count="87">
    <mergeCell ref="B3:D3"/>
    <mergeCell ref="H8:I8"/>
    <mergeCell ref="H7:I7"/>
    <mergeCell ref="H6:I6"/>
    <mergeCell ref="H3:I3"/>
    <mergeCell ref="E3:G3"/>
    <mergeCell ref="A1:R1"/>
    <mergeCell ref="A2:R2"/>
    <mergeCell ref="L3:N3"/>
    <mergeCell ref="P6:Q6"/>
    <mergeCell ref="P7:Q7"/>
    <mergeCell ref="P8:Q8"/>
    <mergeCell ref="O4:O12"/>
    <mergeCell ref="L8:M8"/>
    <mergeCell ref="K4:K12"/>
    <mergeCell ref="L7:M7"/>
    <mergeCell ref="L6:M6"/>
    <mergeCell ref="L11:M11"/>
    <mergeCell ref="L10:M10"/>
    <mergeCell ref="L9:M9"/>
    <mergeCell ref="P9:Q9"/>
    <mergeCell ref="P10:Q10"/>
    <mergeCell ref="P11:Q11"/>
    <mergeCell ref="P16:Q16"/>
    <mergeCell ref="L16:M16"/>
    <mergeCell ref="H16:I16"/>
    <mergeCell ref="H11:I11"/>
    <mergeCell ref="H10:I10"/>
    <mergeCell ref="H9:I9"/>
    <mergeCell ref="H17:I17"/>
    <mergeCell ref="H18:I18"/>
    <mergeCell ref="H19:I19"/>
    <mergeCell ref="H20:I20"/>
    <mergeCell ref="H21:I21"/>
    <mergeCell ref="H31:I31"/>
    <mergeCell ref="H30:I30"/>
    <mergeCell ref="H29:I29"/>
    <mergeCell ref="H28:I28"/>
    <mergeCell ref="H27:I27"/>
    <mergeCell ref="H26:I26"/>
    <mergeCell ref="L26:M26"/>
    <mergeCell ref="L27:M27"/>
    <mergeCell ref="L28:M28"/>
    <mergeCell ref="K24:K32"/>
    <mergeCell ref="L31:M31"/>
    <mergeCell ref="L30:M30"/>
    <mergeCell ref="L29:M29"/>
    <mergeCell ref="P31:Q31"/>
    <mergeCell ref="P30:Q30"/>
    <mergeCell ref="P29:Q29"/>
    <mergeCell ref="P28:Q28"/>
    <mergeCell ref="P27:Q27"/>
    <mergeCell ref="O24:O32"/>
    <mergeCell ref="P26:Q26"/>
    <mergeCell ref="P21:Q21"/>
    <mergeCell ref="A23:R23"/>
    <mergeCell ref="L21:M21"/>
    <mergeCell ref="L20:M20"/>
    <mergeCell ref="L19:M19"/>
    <mergeCell ref="K14:K22"/>
    <mergeCell ref="L18:M18"/>
    <mergeCell ref="L17:M17"/>
    <mergeCell ref="P20:Q20"/>
    <mergeCell ref="P19:Q19"/>
    <mergeCell ref="P18:Q18"/>
    <mergeCell ref="O14:O22"/>
    <mergeCell ref="P17:Q17"/>
    <mergeCell ref="L41:M41"/>
    <mergeCell ref="P41:Q41"/>
    <mergeCell ref="P40:Q40"/>
    <mergeCell ref="P39:Q39"/>
    <mergeCell ref="O34:O42"/>
    <mergeCell ref="P38:Q38"/>
    <mergeCell ref="P37:Q37"/>
    <mergeCell ref="P36:Q36"/>
    <mergeCell ref="L36:M36"/>
    <mergeCell ref="L37:M37"/>
    <mergeCell ref="L38:M38"/>
    <mergeCell ref="K34:K42"/>
    <mergeCell ref="L39:M39"/>
    <mergeCell ref="L40:M40"/>
    <mergeCell ref="H40:I40"/>
    <mergeCell ref="H39:I39"/>
    <mergeCell ref="H38:I38"/>
    <mergeCell ref="H37:I37"/>
    <mergeCell ref="H36:I36"/>
    <mergeCell ref="H41:I41"/>
  </mergeCells>
  <pageMargins left="0.75" right="0.75" top="1" bottom="1" header="0.5" footer="0.5"/>
  <tableParts coun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showRuler="false" workbookViewId="0"/>
  </sheetViews>
  <sheetFormatPr baseColWidth="12" defaultRowHeight="15" x14ac:dyDescent="0"/>
  <cols>
    <col min="1" max="1" width="74.65" customWidth="1"/>
    <col min="2" max="2" width="9.29" customWidth="1"/>
    <col min="3" max="3" width="20.16" customWidth="1"/>
    <col min="4" max="4" width="2.52" customWidth="1"/>
    <col min="5" max="5" width="9.29" customWidth="1"/>
    <col min="6" max="6" width="20.16" customWidth="1"/>
    <col min="7" max="7" width="2.52" customWidth="1"/>
    <col min="8" max="8" width="9.29" customWidth="1"/>
    <col min="9" max="9" width="20.16" customWidth="1"/>
    <col min="10" max="10" width="2.52" customWidth="1"/>
    <col min="12" max="12" width="2.52" customWidth="1"/>
    <col min="13" max="13" width="20.16" customWidth="1"/>
    <col min="14" max="14" width="2.52" customWidth="1"/>
    <col min="16" max="16" width="2.52" customWidth="1"/>
    <col min="17" max="17" width="20.16" customWidth="1"/>
    <col min="18" max="18" width="2.52" customWidth="1"/>
  </cols>
  <sheetData>
    <row r="1" ht="27.5" customHeight="1">
      <c r="A1" t="s" s="6">
        <v>186</v>
      </c>
    </row>
    <row r="2" ht="22.5" customHeight="1"/>
    <row r="3" ht="35.833333333333336" customHeight="1">
      <c r="A3" t="s" s="164">
        <v>148</v>
      </c>
      <c r="B3" t="s" s="165">
        <v>149</v>
      </c>
      <c r="C3" s="165"/>
      <c r="D3" s="165"/>
      <c r="E3" t="s" s="165">
        <v>150</v>
      </c>
      <c r="F3" s="165"/>
      <c r="G3" s="165"/>
      <c r="H3" t="s" s="165">
        <v>151</v>
      </c>
      <c r="I3" s="165"/>
      <c r="J3" s="165"/>
      <c r="L3" t="s" s="165">
        <v>152</v>
      </c>
      <c r="M3" s="165"/>
      <c r="N3" s="165"/>
      <c r="P3" s="165"/>
      <c r="Q3" t="s" s="165">
        <v>153</v>
      </c>
      <c r="R3" s="165"/>
    </row>
    <row r="4" ht="22.5" customHeight="1">
      <c r="A4" t="s" s="166">
        <v>187</v>
      </c>
      <c r="B4" s="167"/>
      <c r="C4" s="168"/>
      <c r="D4" s="169"/>
      <c r="E4" s="167"/>
      <c r="F4" s="168"/>
      <c r="G4" s="169"/>
      <c r="H4" s="167"/>
      <c r="I4" s="168"/>
      <c r="J4" s="169"/>
      <c r="L4" s="167"/>
      <c r="M4" s="168"/>
      <c r="N4" s="169"/>
      <c r="P4" s="167"/>
      <c r="Q4" s="168"/>
      <c r="R4" s="169"/>
    </row>
    <row r="5" ht="22.5" customHeight="1">
      <c r="A5" t="s" s="144">
        <v>188</v>
      </c>
      <c r="B5" t="s" s="144">
        <v>156</v>
      </c>
      <c r="C5" s="145">
        <v>36876000000</v>
      </c>
      <c r="D5" s="153"/>
      <c r="E5" t="s" s="144">
        <v>156</v>
      </c>
      <c r="F5" s="145">
        <v>21980000000</v>
      </c>
      <c r="G5" s="153"/>
      <c r="H5" t="s" s="144">
        <v>156</v>
      </c>
      <c r="I5" s="145">
        <v>58856000000</v>
      </c>
      <c r="J5" s="153"/>
      <c r="L5" t="s" s="144">
        <v>156</v>
      </c>
      <c r="M5" s="145">
        <v>7603142502</v>
      </c>
      <c r="N5" s="153"/>
      <c r="P5" t="s" s="144">
        <v>156</v>
      </c>
      <c r="Q5" s="145">
        <v>73667362867</v>
      </c>
      <c r="R5" s="153"/>
    </row>
    <row r="6" ht="22.5" customHeight="1">
      <c r="A6" t="s" s="171">
        <v>157</v>
      </c>
      <c r="B6" s="154"/>
      <c r="C6" s="146">
        <v>954616690</v>
      </c>
      <c r="D6" s="154"/>
      <c r="E6" s="154"/>
      <c r="F6" s="146">
        <v>3441037</v>
      </c>
      <c r="G6" s="154"/>
      <c r="H6" s="154"/>
      <c r="I6" s="146">
        <v>958000000</v>
      </c>
      <c r="J6" s="154"/>
      <c r="L6" s="171"/>
      <c r="M6" s="154"/>
      <c r="N6" s="82"/>
      <c r="P6" s="171"/>
      <c r="Q6" s="154"/>
      <c r="R6" s="82"/>
    </row>
    <row r="7" ht="22.5" customHeight="1">
      <c r="A7" t="s" s="43">
        <v>158</v>
      </c>
      <c r="B7" s="53"/>
      <c r="C7" s="147">
        <v>744363425</v>
      </c>
      <c r="D7" s="43"/>
      <c r="E7" s="53"/>
      <c r="F7" s="147">
        <v>112700000</v>
      </c>
      <c r="G7" s="43"/>
      <c r="H7" s="147">
        <v>857000000</v>
      </c>
      <c r="I7" s="83"/>
      <c r="J7" s="43"/>
      <c r="L7" s="83"/>
      <c r="M7" s="83"/>
      <c r="N7" s="43"/>
      <c r="P7" s="83"/>
      <c r="Q7" s="83"/>
      <c r="R7" s="43"/>
    </row>
    <row r="8" ht="22.5" customHeight="1">
      <c r="A8" t="s" s="38">
        <v>159</v>
      </c>
      <c r="B8" s="45"/>
      <c r="C8" s="148">
        <v>-13320254</v>
      </c>
      <c r="D8" s="38"/>
      <c r="E8" s="45"/>
      <c r="F8" s="148">
        <v>-556234059</v>
      </c>
      <c r="G8" s="38"/>
      <c r="H8" s="148">
        <v>-569000000</v>
      </c>
      <c r="I8" s="155"/>
      <c r="J8" s="38"/>
      <c r="L8" s="155"/>
      <c r="M8" s="155"/>
      <c r="N8" s="38"/>
      <c r="P8" s="155"/>
      <c r="Q8" s="155"/>
      <c r="R8" s="38"/>
    </row>
    <row r="9" ht="22.5" customHeight="1">
      <c r="A9" t="s" s="43">
        <v>160</v>
      </c>
      <c r="B9" s="53"/>
      <c r="C9" s="147">
        <v>-345736984</v>
      </c>
      <c r="D9" s="43"/>
      <c r="E9" s="53"/>
      <c r="F9" s="147">
        <v>0</v>
      </c>
      <c r="G9" s="53"/>
      <c r="H9" s="147">
        <v>-346000000</v>
      </c>
      <c r="I9" s="83"/>
      <c r="J9" s="53"/>
      <c r="L9" s="83"/>
      <c r="M9" s="83"/>
      <c r="N9" s="43"/>
      <c r="P9" s="83"/>
      <c r="Q9" s="83"/>
      <c r="R9" s="43"/>
    </row>
    <row r="10" ht="22.5" customHeight="1">
      <c r="A10" t="s" s="38">
        <v>161</v>
      </c>
      <c r="B10" s="45"/>
      <c r="C10" s="148">
        <v>32414369</v>
      </c>
      <c r="D10" s="45"/>
      <c r="E10" s="45"/>
      <c r="F10" s="148">
        <v>306913458</v>
      </c>
      <c r="G10" s="45"/>
      <c r="H10" s="148">
        <v>339000000</v>
      </c>
      <c r="I10" s="155"/>
      <c r="J10" s="45"/>
      <c r="L10" s="155"/>
      <c r="M10" s="155"/>
      <c r="N10" s="38"/>
      <c r="P10" s="155"/>
      <c r="Q10" s="155"/>
      <c r="R10" s="38"/>
    </row>
    <row r="11" ht="22.5" customHeight="1">
      <c r="A11" t="s" s="157">
        <v>162</v>
      </c>
      <c r="B11" s="59"/>
      <c r="C11" s="149">
        <v>-218204463</v>
      </c>
      <c r="D11" s="157"/>
      <c r="E11" s="59"/>
      <c r="F11" s="149">
        <v>-61651552</v>
      </c>
      <c r="G11" s="157"/>
      <c r="H11" s="149">
        <v>-280000000</v>
      </c>
      <c r="I11" s="156"/>
      <c r="J11" s="157"/>
      <c r="L11" s="156"/>
      <c r="M11" s="156"/>
      <c r="N11" s="157"/>
      <c r="P11" s="156"/>
      <c r="Q11" s="156"/>
      <c r="R11" s="157"/>
    </row>
    <row r="12" ht="22.5" customHeight="1">
      <c r="A12" t="s" s="150">
        <v>189</v>
      </c>
      <c r="B12" t="s" s="150">
        <v>156</v>
      </c>
      <c r="C12" s="151">
        <f>SUM(C5:C11)</f>
        <v>38030000000</v>
      </c>
      <c r="D12" s="172"/>
      <c r="E12" t="s" s="150">
        <v>156</v>
      </c>
      <c r="F12" s="151">
        <v>21785000000</v>
      </c>
      <c r="G12" s="172"/>
      <c r="H12" t="s" s="150">
        <v>156</v>
      </c>
      <c r="I12" s="151">
        <v>59815000000</v>
      </c>
      <c r="J12" s="172"/>
      <c r="L12" t="s" s="172">
        <v>156</v>
      </c>
      <c r="M12" s="151">
        <v>6435599025</v>
      </c>
      <c r="N12" s="172"/>
      <c r="P12" t="s" s="172">
        <v>156</v>
      </c>
      <c r="Q12" s="151">
        <v>75252475460</v>
      </c>
      <c r="R12" s="172"/>
    </row>
    <row r="13" ht="22.5" customHeight="1">
      <c r="A13" s="144"/>
      <c r="B13" s="144"/>
      <c r="C13" s="170"/>
      <c r="D13" s="153"/>
      <c r="E13" s="144"/>
      <c r="F13" s="170"/>
      <c r="G13" s="153"/>
      <c r="H13" s="144"/>
      <c r="I13" s="170"/>
      <c r="J13" s="153"/>
      <c r="L13" s="144"/>
      <c r="M13" s="170"/>
      <c r="N13" s="153"/>
      <c r="P13" s="144"/>
      <c r="Q13" s="170"/>
      <c r="R13" s="153"/>
    </row>
    <row r="14" ht="22.5" customHeight="1">
      <c r="A14" t="s" s="143">
        <v>190</v>
      </c>
      <c r="B14" s="160"/>
      <c r="C14" s="161"/>
      <c r="D14" s="152"/>
      <c r="E14" s="160"/>
      <c r="F14" s="161"/>
      <c r="G14" s="152"/>
      <c r="H14" s="160"/>
      <c r="I14" s="161"/>
      <c r="J14" s="152"/>
      <c r="L14" s="160"/>
      <c r="M14" s="161"/>
      <c r="N14" s="181"/>
      <c r="P14" s="160"/>
      <c r="Q14" s="161"/>
      <c r="R14" s="181"/>
    </row>
    <row r="15" ht="22.5" customHeight="1">
      <c r="A15" t="s" s="144">
        <v>191</v>
      </c>
      <c r="B15" s="144"/>
      <c r="C15" s="145">
        <v>38030000000</v>
      </c>
      <c r="D15" s="153"/>
      <c r="E15" t="s" s="144">
        <v>156</v>
      </c>
      <c r="F15" s="145">
        <v>21785000000</v>
      </c>
      <c r="G15" s="153"/>
      <c r="H15" t="s" s="144">
        <v>156</v>
      </c>
      <c r="I15" s="145">
        <v>59815000000</v>
      </c>
      <c r="J15" s="153"/>
      <c r="L15" t="s" s="144">
        <v>156</v>
      </c>
      <c r="M15" s="145">
        <v>6435599025</v>
      </c>
      <c r="N15" s="43"/>
      <c r="P15" t="s" s="144">
        <v>156</v>
      </c>
      <c r="Q15" s="145">
        <v>75252475460</v>
      </c>
      <c r="R15" s="43"/>
    </row>
    <row r="16" ht="22.5" customHeight="1">
      <c r="A16" t="s" s="82">
        <v>157</v>
      </c>
      <c r="B16" s="154"/>
      <c r="C16" s="146">
        <v>499269117</v>
      </c>
      <c r="D16" s="82"/>
      <c r="E16" s="154"/>
      <c r="F16" s="146">
        <v>0</v>
      </c>
      <c r="G16" s="82"/>
      <c r="H16" s="146">
        <f>C16+F16</f>
        <v>499000000</v>
      </c>
      <c r="I16" s="154"/>
      <c r="J16" s="82"/>
      <c r="L16" s="154"/>
      <c r="M16" s="154"/>
      <c r="N16" s="38"/>
      <c r="P16" s="154"/>
      <c r="Q16" s="154"/>
      <c r="R16" s="38"/>
    </row>
    <row r="17" ht="22.5" customHeight="1">
      <c r="A17" t="s" s="43">
        <v>158</v>
      </c>
      <c r="B17" s="83"/>
      <c r="C17" s="147">
        <v>653881220</v>
      </c>
      <c r="D17" s="43"/>
      <c r="E17" s="83"/>
      <c r="F17" s="147">
        <v>42044184</v>
      </c>
      <c r="G17" s="43"/>
      <c r="H17" s="147">
        <f>C17+F17</f>
        <v>696000000</v>
      </c>
      <c r="I17" s="83"/>
      <c r="J17" s="43"/>
      <c r="L17" s="83"/>
      <c r="M17" s="83"/>
      <c r="N17" s="43"/>
      <c r="P17" s="83"/>
      <c r="Q17" s="83"/>
      <c r="R17" s="43"/>
    </row>
    <row r="18" ht="22.5" customHeight="1">
      <c r="A18" t="s" s="38">
        <v>159</v>
      </c>
      <c r="B18" s="155"/>
      <c r="C18" s="148">
        <v>-15107340</v>
      </c>
      <c r="D18" s="38"/>
      <c r="E18" s="155"/>
      <c r="F18" s="148">
        <v>-644797606</v>
      </c>
      <c r="G18" s="45"/>
      <c r="H18" s="148">
        <f>C18+F18</f>
        <v>-660000000</v>
      </c>
      <c r="I18" s="155"/>
      <c r="J18" s="45"/>
      <c r="L18" s="155"/>
      <c r="M18" s="155"/>
      <c r="N18" s="38"/>
      <c r="P18" s="155"/>
      <c r="Q18" s="155"/>
      <c r="R18" s="38"/>
    </row>
    <row r="19" ht="22.5" customHeight="1">
      <c r="A19" t="s" s="43">
        <v>160</v>
      </c>
      <c r="B19" s="83"/>
      <c r="C19" s="147">
        <v>-156620225</v>
      </c>
      <c r="D19" s="53"/>
      <c r="E19" s="83"/>
      <c r="F19" s="147">
        <v>-48638105</v>
      </c>
      <c r="G19" s="53"/>
      <c r="H19" s="147">
        <f>C19+F19</f>
        <v>-205258330</v>
      </c>
      <c r="I19" s="83"/>
      <c r="J19" s="53"/>
      <c r="L19" s="83"/>
      <c r="M19" s="83"/>
      <c r="N19" s="43"/>
      <c r="P19" s="83"/>
      <c r="Q19" s="83"/>
      <c r="R19" s="43"/>
    </row>
    <row r="20" ht="22.5" customHeight="1">
      <c r="A20" t="s" s="38">
        <v>161</v>
      </c>
      <c r="B20" s="155"/>
      <c r="C20" s="148">
        <v>86032055</v>
      </c>
      <c r="D20" s="38"/>
      <c r="E20" s="155"/>
      <c r="F20" s="148">
        <v>446037985</v>
      </c>
      <c r="G20" s="38"/>
      <c r="H20" s="148">
        <f>C20+F20</f>
        <v>532000000</v>
      </c>
      <c r="I20" s="155"/>
      <c r="J20" s="38"/>
      <c r="L20" s="155"/>
      <c r="M20" s="155"/>
      <c r="N20" s="38"/>
      <c r="P20" s="155"/>
      <c r="Q20" s="155"/>
      <c r="R20" s="38"/>
    </row>
    <row r="21" ht="22.5" customHeight="1">
      <c r="A21" t="s" s="59">
        <v>162</v>
      </c>
      <c r="B21" s="156"/>
      <c r="C21" s="149">
        <v>-45670768</v>
      </c>
      <c r="D21" s="59"/>
      <c r="E21" s="156"/>
      <c r="F21" s="149">
        <v>-69414386</v>
      </c>
      <c r="G21" s="59"/>
      <c r="H21" s="149">
        <f>C21+F21</f>
        <v>-115000000</v>
      </c>
      <c r="I21" s="156"/>
      <c r="J21" s="59"/>
      <c r="L21" s="156"/>
      <c r="M21" s="156"/>
      <c r="N21" s="43"/>
      <c r="P21" s="156"/>
      <c r="Q21" s="156"/>
      <c r="R21" s="43"/>
    </row>
    <row r="22" ht="22.5" customHeight="1">
      <c r="A22" t="s" s="150">
        <v>192</v>
      </c>
      <c r="B22" s="150"/>
      <c r="C22" s="151">
        <f>SUM(C15:C21)</f>
        <v>39051784059</v>
      </c>
      <c r="D22" s="158"/>
      <c r="E22" t="s" s="150">
        <v>156</v>
      </c>
      <c r="F22" s="151">
        <f>SUM(F15:F21)</f>
        <v>21510000000</v>
      </c>
      <c r="G22" s="158"/>
      <c r="H22" t="s" s="150">
        <v>156</v>
      </c>
      <c r="I22" s="151">
        <f>I15+H16+H17+H18+H19+H20+H21</f>
        <v>60561000000</v>
      </c>
      <c r="J22" s="158"/>
      <c r="L22" t="s" s="150">
        <v>156</v>
      </c>
      <c r="M22" s="151">
        <v>6700398473</v>
      </c>
      <c r="N22" s="38"/>
      <c r="P22" t="s" s="150">
        <v>156</v>
      </c>
      <c r="Q22" s="151">
        <v>75967109742</v>
      </c>
      <c r="R22" s="38"/>
    </row>
    <row r="23" ht="22.5" customHeight="1">
      <c r="A23" s="144"/>
      <c r="B23" s="144"/>
      <c r="C23" s="170"/>
      <c r="D23" s="153"/>
      <c r="E23" s="144"/>
      <c r="F23" s="170"/>
      <c r="G23" s="153"/>
      <c r="H23" s="144"/>
      <c r="I23" s="170"/>
      <c r="J23" s="153"/>
      <c r="L23" s="182"/>
      <c r="M23" s="179"/>
      <c r="N23" s="43"/>
      <c r="P23" s="182"/>
      <c r="Q23" s="179"/>
      <c r="R23" s="43"/>
    </row>
    <row r="24" ht="22.5" customHeight="1">
      <c r="A24" s="143"/>
      <c r="B24" s="160"/>
      <c r="C24" s="161"/>
      <c r="D24" s="152"/>
      <c r="E24" s="160"/>
      <c r="F24" s="161"/>
      <c r="G24" s="152"/>
      <c r="H24" s="160"/>
      <c r="I24" s="161"/>
      <c r="J24" s="152"/>
      <c r="L24" s="183"/>
      <c r="M24" s="184"/>
      <c r="N24" s="185"/>
      <c r="P24" s="183"/>
      <c r="Q24" s="184"/>
      <c r="R24" s="185"/>
    </row>
    <row r="25" ht="22.5" customHeight="1">
      <c r="A25" t="s" s="173">
        <v>193</v>
      </c>
      <c r="B25" s="186"/>
      <c r="C25" s="187"/>
      <c r="D25" s="188"/>
      <c r="E25" s="186"/>
      <c r="F25" s="187"/>
      <c r="G25" s="188"/>
      <c r="H25" s="186"/>
      <c r="I25" s="187"/>
      <c r="J25" s="188"/>
      <c r="L25" s="189"/>
      <c r="M25" s="190"/>
      <c r="N25" s="191"/>
      <c r="P25" s="189"/>
      <c r="Q25" s="190"/>
      <c r="R25" s="191"/>
    </row>
    <row r="26" ht="22.5" customHeight="1">
      <c r="A26" t="s" s="150">
        <v>194</v>
      </c>
      <c r="B26" s="150"/>
      <c r="C26" s="151">
        <v>39051000000</v>
      </c>
      <c r="D26" s="158"/>
      <c r="E26" t="s" s="150">
        <v>156</v>
      </c>
      <c r="F26" s="151">
        <v>21510000000</v>
      </c>
      <c r="G26" s="158"/>
      <c r="H26" t="s" s="150">
        <v>156</v>
      </c>
      <c r="I26" s="151">
        <v>60561000000</v>
      </c>
      <c r="J26" s="158"/>
      <c r="L26" t="s" s="150">
        <v>156</v>
      </c>
      <c r="M26" s="151">
        <v>6700398473</v>
      </c>
      <c r="N26" s="185"/>
      <c r="P26" t="s" s="150">
        <v>156</v>
      </c>
      <c r="Q26" s="151">
        <v>75967109742</v>
      </c>
      <c r="R26" s="185"/>
    </row>
    <row r="27" ht="22.5" customHeight="1">
      <c r="A27" t="s" s="174">
        <v>157</v>
      </c>
      <c r="B27" s="179"/>
      <c r="C27" s="175">
        <v>413519672</v>
      </c>
      <c r="D27" s="174"/>
      <c r="E27" s="179"/>
      <c r="F27" s="175">
        <v>30516871</v>
      </c>
      <c r="G27" s="174"/>
      <c r="H27" s="175">
        <f>C27+F27</f>
        <v>444036543</v>
      </c>
      <c r="I27" s="179"/>
      <c r="J27" s="174"/>
      <c r="L27" s="179"/>
      <c r="M27" s="179"/>
      <c r="N27" s="191"/>
      <c r="P27" s="179"/>
      <c r="Q27" s="179"/>
      <c r="R27" s="191"/>
    </row>
    <row r="28" ht="22.5" customHeight="1">
      <c r="A28" t="s" s="38">
        <v>158</v>
      </c>
      <c r="B28" s="155"/>
      <c r="C28" s="148">
        <v>348400000</v>
      </c>
      <c r="D28" s="38"/>
      <c r="E28" s="155"/>
      <c r="F28" s="148">
        <v>127290260</v>
      </c>
      <c r="G28" s="38"/>
      <c r="H28" s="148">
        <f>C28+F28</f>
        <v>475690260</v>
      </c>
      <c r="I28" s="155"/>
      <c r="J28" s="38"/>
      <c r="L28" s="155"/>
      <c r="M28" s="155"/>
      <c r="N28" s="185"/>
      <c r="P28" s="155"/>
      <c r="Q28" s="155"/>
      <c r="R28" s="185"/>
    </row>
    <row r="29" ht="22.5" customHeight="1">
      <c r="A29" t="s" s="43">
        <v>159</v>
      </c>
      <c r="B29" s="83"/>
      <c r="C29" s="147">
        <v>-40181670</v>
      </c>
      <c r="D29" s="43"/>
      <c r="E29" s="83"/>
      <c r="F29" s="147">
        <v>-513302696</v>
      </c>
      <c r="G29" s="53"/>
      <c r="H29" s="147">
        <f>C29+F29</f>
        <v>-553000000</v>
      </c>
      <c r="I29" s="83"/>
      <c r="J29" s="53"/>
      <c r="L29" s="83"/>
      <c r="M29" s="83"/>
      <c r="N29" s="191"/>
      <c r="P29" s="83"/>
      <c r="Q29" s="83"/>
      <c r="R29" s="191"/>
    </row>
    <row r="30" ht="22.5" customHeight="1">
      <c r="A30" t="s" s="38">
        <v>160</v>
      </c>
      <c r="B30" s="155"/>
      <c r="C30" s="148">
        <v>-249127913</v>
      </c>
      <c r="D30" s="45"/>
      <c r="E30" s="155"/>
      <c r="F30" s="148">
        <v>-8786963</v>
      </c>
      <c r="G30" s="45"/>
      <c r="H30" s="148">
        <f>C30+F30</f>
        <v>-258000000</v>
      </c>
      <c r="I30" s="155"/>
      <c r="J30" s="45"/>
      <c r="L30" s="155"/>
      <c r="M30" s="155"/>
      <c r="N30" s="185"/>
      <c r="P30" s="155"/>
      <c r="Q30" s="155"/>
      <c r="R30" s="185"/>
    </row>
    <row r="31" ht="22.5" customHeight="1">
      <c r="A31" t="s" s="43">
        <v>161</v>
      </c>
      <c r="B31" s="83"/>
      <c r="C31" s="147">
        <v>45184563</v>
      </c>
      <c r="D31" s="43"/>
      <c r="E31" s="83"/>
      <c r="F31" s="147">
        <v>295261222</v>
      </c>
      <c r="G31" s="43"/>
      <c r="H31" s="147">
        <f>C31+F31</f>
        <v>340000000</v>
      </c>
      <c r="I31" s="83"/>
      <c r="J31" s="43"/>
      <c r="L31" s="83"/>
      <c r="M31" s="83"/>
      <c r="N31" s="191"/>
      <c r="P31" s="83"/>
      <c r="Q31" s="83"/>
      <c r="R31" s="191"/>
    </row>
    <row r="32" ht="22.5" customHeight="1">
      <c r="A32" t="s" s="176">
        <v>162</v>
      </c>
      <c r="B32" s="180"/>
      <c r="C32" s="177">
        <v>-14802707</v>
      </c>
      <c r="D32" s="176"/>
      <c r="E32" s="180"/>
      <c r="F32" s="177">
        <v>-27326074</v>
      </c>
      <c r="G32" s="176"/>
      <c r="H32" s="177">
        <f>C32+F32</f>
        <v>-42000000</v>
      </c>
      <c r="I32" s="180"/>
      <c r="J32" s="176"/>
      <c r="L32" s="180"/>
      <c r="M32" s="180"/>
      <c r="N32" s="185"/>
      <c r="P32" s="180"/>
      <c r="Q32" s="180"/>
      <c r="R32" s="185"/>
    </row>
    <row r="33" ht="22.5" customHeight="1">
      <c r="A33" t="s" s="144">
        <v>195</v>
      </c>
      <c r="B33" s="144"/>
      <c r="C33" s="145">
        <f>SUM(C26:C32)</f>
        <v>39554000000</v>
      </c>
      <c r="D33" s="153"/>
      <c r="E33" t="s" s="144">
        <v>156</v>
      </c>
      <c r="F33" s="145">
        <f>SUM(F26:F32)</f>
        <v>21414000000</v>
      </c>
      <c r="G33" s="153"/>
      <c r="H33" t="s" s="144">
        <v>156</v>
      </c>
      <c r="I33" s="145">
        <f>I26+H27+H28+H29+H30+H31+H32</f>
        <v>60968000000</v>
      </c>
      <c r="J33" s="153"/>
      <c r="L33" t="s" s="144">
        <v>156</v>
      </c>
      <c r="M33" s="145">
        <v>7055922011</v>
      </c>
      <c r="N33" s="191"/>
      <c r="P33" t="s" s="144">
        <v>156</v>
      </c>
      <c r="Q33" s="145">
        <v>75974390615</v>
      </c>
      <c r="R33" s="191"/>
    </row>
    <row r="34" ht="22.5" customHeight="1">
      <c r="A34" s="192"/>
      <c r="B34" s="193"/>
      <c r="C34" s="194"/>
      <c r="D34" s="181"/>
      <c r="E34" s="193"/>
      <c r="F34" s="194"/>
      <c r="G34" s="181"/>
      <c r="H34" s="193"/>
      <c r="I34" s="194"/>
      <c r="J34" s="181"/>
      <c r="L34" s="193"/>
      <c r="M34" s="194"/>
      <c r="N34" s="185"/>
      <c r="P34" s="193"/>
      <c r="Q34" s="194"/>
      <c r="R34" s="185"/>
    </row>
    <row r="35" ht="22.5" customHeight="1">
      <c r="A35" t="s" s="178">
        <v>196</v>
      </c>
      <c r="B35" s="189"/>
      <c r="C35" s="190"/>
      <c r="D35" s="195"/>
      <c r="E35" s="189"/>
      <c r="F35" s="190"/>
      <c r="G35" s="195"/>
      <c r="H35" s="189"/>
      <c r="I35" s="190"/>
      <c r="J35" s="195"/>
      <c r="L35" s="189"/>
      <c r="M35" s="190"/>
      <c r="N35" s="195"/>
      <c r="P35" s="189"/>
      <c r="Q35" s="190"/>
      <c r="R35" s="195"/>
    </row>
    <row r="36" ht="22.5" customHeight="1">
      <c r="A36" t="s" s="150">
        <v>197</v>
      </c>
      <c r="B36" t="s" s="150">
        <v>156</v>
      </c>
      <c r="C36" s="151">
        <f>C33</f>
        <v>39554000000</v>
      </c>
      <c r="D36" s="158"/>
      <c r="E36" t="s" s="150">
        <v>156</v>
      </c>
      <c r="F36" s="151">
        <f>F33</f>
        <v>21414000000</v>
      </c>
      <c r="G36" s="158"/>
      <c r="H36" t="s" s="150">
        <v>156</v>
      </c>
      <c r="I36" s="151">
        <f>I33</f>
        <v>60968000000</v>
      </c>
      <c r="J36" s="158"/>
      <c r="L36" t="s" s="150">
        <v>156</v>
      </c>
      <c r="M36" s="151">
        <f>M33</f>
        <v>7055922011</v>
      </c>
      <c r="N36" s="158"/>
      <c r="P36" t="s" s="150">
        <v>156</v>
      </c>
      <c r="Q36" s="151">
        <f>Q33</f>
        <v>75974390615</v>
      </c>
      <c r="R36" s="158"/>
    </row>
    <row r="37" ht="22.5" customHeight="1">
      <c r="A37" t="s" s="174">
        <v>157</v>
      </c>
      <c r="B37" s="179"/>
      <c r="C37" s="175">
        <v>617445456</v>
      </c>
      <c r="D37" s="174"/>
      <c r="E37" s="179"/>
      <c r="F37" s="175">
        <v>19767337</v>
      </c>
      <c r="G37" s="174"/>
      <c r="H37" s="175">
        <f>C37+F37</f>
        <v>637000000</v>
      </c>
      <c r="I37" s="179"/>
      <c r="J37" s="174"/>
      <c r="L37" s="179"/>
      <c r="M37" s="179"/>
      <c r="N37" s="174"/>
      <c r="P37" s="179"/>
      <c r="Q37" s="179"/>
      <c r="R37" s="174"/>
    </row>
    <row r="38" ht="22.5" customHeight="1">
      <c r="A38" t="s" s="38">
        <v>158</v>
      </c>
      <c r="B38" s="155"/>
      <c r="C38" s="148">
        <v>254300000</v>
      </c>
      <c r="D38" s="38"/>
      <c r="E38" s="155"/>
      <c r="F38" s="148">
        <v>161483800</v>
      </c>
      <c r="G38" s="38"/>
      <c r="H38" s="148">
        <f>C38+F38</f>
        <v>415783800</v>
      </c>
      <c r="I38" s="155"/>
      <c r="J38" s="38"/>
      <c r="L38" s="155"/>
      <c r="M38" s="155"/>
      <c r="N38" s="38"/>
      <c r="P38" s="155"/>
      <c r="Q38" s="155"/>
      <c r="R38" s="38"/>
    </row>
    <row r="39" ht="22.5" customHeight="1">
      <c r="A39" t="s" s="43">
        <v>159</v>
      </c>
      <c r="B39" s="83"/>
      <c r="C39" s="147">
        <v>-136654383</v>
      </c>
      <c r="D39" s="43"/>
      <c r="E39" s="83"/>
      <c r="F39" s="147">
        <v>-650958329</v>
      </c>
      <c r="G39" s="53"/>
      <c r="H39" s="147">
        <f>C39+F39</f>
        <v>-788000000</v>
      </c>
      <c r="I39" s="83"/>
      <c r="J39" s="53"/>
      <c r="L39" s="83"/>
      <c r="M39" s="83"/>
      <c r="N39" s="43"/>
      <c r="P39" s="83"/>
      <c r="Q39" s="83"/>
      <c r="R39" s="43"/>
    </row>
    <row r="40" ht="22.5" customHeight="1">
      <c r="A40" t="s" s="38">
        <v>160</v>
      </c>
      <c r="B40" s="155"/>
      <c r="C40" s="148">
        <v>-254157235</v>
      </c>
      <c r="D40" s="45"/>
      <c r="E40" s="155"/>
      <c r="F40" s="148">
        <v>-109444956</v>
      </c>
      <c r="G40" s="45"/>
      <c r="H40" s="148">
        <f>C40+F40</f>
        <v>-363602191</v>
      </c>
      <c r="I40" s="155"/>
      <c r="J40" s="45"/>
      <c r="L40" s="155"/>
      <c r="M40" s="155"/>
      <c r="N40" s="38"/>
      <c r="P40" s="155"/>
      <c r="Q40" s="155"/>
      <c r="R40" s="38"/>
    </row>
    <row r="41" ht="22.5" customHeight="1">
      <c r="A41" t="s" s="43">
        <v>161</v>
      </c>
      <c r="B41" s="83"/>
      <c r="C41" s="147">
        <v>76208653</v>
      </c>
      <c r="D41" s="43"/>
      <c r="E41" s="83"/>
      <c r="F41" s="147">
        <v>535281104</v>
      </c>
      <c r="G41" s="43"/>
      <c r="H41" s="147">
        <f>C41+F41</f>
        <v>611000000</v>
      </c>
      <c r="I41" s="83"/>
      <c r="J41" s="43"/>
      <c r="L41" s="83"/>
      <c r="M41" s="83"/>
      <c r="N41" s="43"/>
      <c r="P41" s="83"/>
      <c r="Q41" s="83"/>
      <c r="R41" s="43"/>
    </row>
    <row r="42" ht="22.5" customHeight="1">
      <c r="A42" t="s" s="176">
        <v>162</v>
      </c>
      <c r="B42" s="180"/>
      <c r="C42" s="177">
        <v>159087585</v>
      </c>
      <c r="D42" s="176"/>
      <c r="E42" s="180"/>
      <c r="F42" s="177">
        <v>44104220</v>
      </c>
      <c r="G42" s="176"/>
      <c r="H42" s="177">
        <f>C42+F42</f>
        <v>203000000</v>
      </c>
      <c r="I42" s="180"/>
      <c r="J42" s="176"/>
      <c r="L42" s="180"/>
      <c r="M42" s="180"/>
      <c r="N42" s="196"/>
      <c r="P42" s="180"/>
      <c r="Q42" s="180"/>
      <c r="R42" s="196"/>
    </row>
    <row r="43" ht="22.5" customHeight="1">
      <c r="A43" t="s" s="144">
        <v>198</v>
      </c>
      <c r="B43" t="s" s="144">
        <v>156</v>
      </c>
      <c r="C43" s="145">
        <f>SUM(C36:C42)</f>
        <v>40270230076</v>
      </c>
      <c r="D43" s="153"/>
      <c r="E43" t="s" s="144">
        <v>156</v>
      </c>
      <c r="F43" s="145">
        <f>SUM(F36:F42)</f>
        <v>21414000000</v>
      </c>
      <c r="G43" s="153"/>
      <c r="H43" t="s" s="144">
        <v>156</v>
      </c>
      <c r="I43" s="145">
        <f>I36+H37+H38+H39+H40+H41+H42</f>
        <v>61683000000</v>
      </c>
      <c r="J43" s="153"/>
      <c r="L43" t="s" s="144">
        <v>156</v>
      </c>
      <c r="M43" s="145">
        <v>7304491743</v>
      </c>
      <c r="N43" s="153"/>
      <c r="P43" t="s" s="144">
        <v>156</v>
      </c>
      <c r="Q43" s="145">
        <v>76908456859</v>
      </c>
      <c r="R43" s="153"/>
    </row>
    <row r="44">
      <c r="A44" s="163"/>
      <c r="B44" s="163"/>
      <c r="C44" s="163"/>
      <c r="D44" s="163"/>
      <c r="E44" s="163"/>
      <c r="F44" s="163"/>
      <c r="G44" s="163"/>
      <c r="H44" s="163"/>
      <c r="I44" s="163"/>
      <c r="J44" s="163"/>
      <c r="L44" s="163"/>
      <c r="M44" s="163"/>
      <c r="N44" s="163"/>
      <c r="P44" s="163"/>
      <c r="Q44" s="163"/>
      <c r="R44" s="163"/>
    </row>
  </sheetData>
  <mergeCells count="79">
    <mergeCell ref="B3:D3"/>
    <mergeCell ref="H8:I8"/>
    <mergeCell ref="H7:I7"/>
    <mergeCell ref="H3:I3"/>
    <mergeCell ref="E3:G3"/>
    <mergeCell ref="A1:R1"/>
    <mergeCell ref="A2:R2"/>
    <mergeCell ref="L3:N3"/>
    <mergeCell ref="P7:Q7"/>
    <mergeCell ref="P8:Q8"/>
    <mergeCell ref="L8:M8"/>
    <mergeCell ref="L7:M7"/>
    <mergeCell ref="L11:M11"/>
    <mergeCell ref="L10:M10"/>
    <mergeCell ref="L9:M9"/>
    <mergeCell ref="P9:Q9"/>
    <mergeCell ref="P10:Q10"/>
    <mergeCell ref="P11:Q11"/>
    <mergeCell ref="O5:O23"/>
    <mergeCell ref="P16:Q16"/>
    <mergeCell ref="L16:M16"/>
    <mergeCell ref="K5:K23"/>
    <mergeCell ref="H16:I16"/>
    <mergeCell ref="H11:I11"/>
    <mergeCell ref="H10:I10"/>
    <mergeCell ref="H9:I9"/>
    <mergeCell ref="H17:I17"/>
    <mergeCell ref="H18:I18"/>
    <mergeCell ref="H19:I19"/>
    <mergeCell ref="H20:I20"/>
    <mergeCell ref="H21:I21"/>
    <mergeCell ref="H32:I32"/>
    <mergeCell ref="H31:I31"/>
    <mergeCell ref="H30:I30"/>
    <mergeCell ref="H29:I29"/>
    <mergeCell ref="H28:I28"/>
    <mergeCell ref="H27:I27"/>
    <mergeCell ref="L27:M27"/>
    <mergeCell ref="L28:M28"/>
    <mergeCell ref="L32:M32"/>
    <mergeCell ref="L31:M31"/>
    <mergeCell ref="L30:M30"/>
    <mergeCell ref="L29:M29"/>
    <mergeCell ref="P32:Q32"/>
    <mergeCell ref="P31:Q31"/>
    <mergeCell ref="P30:Q30"/>
    <mergeCell ref="P29:Q29"/>
    <mergeCell ref="P28:Q28"/>
    <mergeCell ref="P27:Q27"/>
    <mergeCell ref="P21:Q21"/>
    <mergeCell ref="L21:M21"/>
    <mergeCell ref="L20:M20"/>
    <mergeCell ref="L19:M19"/>
    <mergeCell ref="L18:M18"/>
    <mergeCell ref="L17:M17"/>
    <mergeCell ref="P20:Q20"/>
    <mergeCell ref="P19:Q19"/>
    <mergeCell ref="P18:Q18"/>
    <mergeCell ref="P17:Q17"/>
    <mergeCell ref="L42:M42"/>
    <mergeCell ref="L41:M41"/>
    <mergeCell ref="P42:Q42"/>
    <mergeCell ref="P41:Q41"/>
    <mergeCell ref="P40:Q40"/>
    <mergeCell ref="P39:Q39"/>
    <mergeCell ref="O35:O43"/>
    <mergeCell ref="P38:Q38"/>
    <mergeCell ref="P37:Q37"/>
    <mergeCell ref="L37:M37"/>
    <mergeCell ref="L38:M38"/>
    <mergeCell ref="K35:K43"/>
    <mergeCell ref="L39:M39"/>
    <mergeCell ref="L40:M40"/>
    <mergeCell ref="H40:I40"/>
    <mergeCell ref="H39:I39"/>
    <mergeCell ref="H38:I38"/>
    <mergeCell ref="H37:I37"/>
    <mergeCell ref="H41:I41"/>
    <mergeCell ref="H42:I42"/>
  </mergeCells>
  <pageMargins left="0.75" right="0.75" top="1" bottom="1" header="0.5" footer="0.5"/>
  <tableParts coun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showRuler="false" workbookViewId="0"/>
  </sheetViews>
  <sheetFormatPr baseColWidth="12" defaultRowHeight="15" x14ac:dyDescent="0"/>
  <cols>
    <col min="1" max="1" width="74.65" customWidth="1"/>
    <col min="2" max="2" width="9.29" customWidth="1"/>
    <col min="3" max="3" width="20.16" customWidth="1"/>
    <col min="4" max="4" width="2.52" customWidth="1"/>
    <col min="5" max="5" width="9.29" customWidth="1"/>
    <col min="6" max="6" width="20.16" customWidth="1"/>
    <col min="7" max="7" width="2.52" customWidth="1"/>
    <col min="8" max="8" width="9.29" customWidth="1"/>
    <col min="9" max="9" width="20.16" customWidth="1"/>
    <col min="10" max="10" width="2.52" customWidth="1"/>
    <col min="12" max="12" width="2.52" customWidth="1"/>
    <col min="13" max="13" width="20.16" customWidth="1"/>
    <col min="14" max="14" width="2.52" customWidth="1"/>
    <col min="16" max="16" width="2.52" customWidth="1"/>
    <col min="17" max="17" width="20.16" customWidth="1"/>
    <col min="18" max="18" width="2.52" customWidth="1"/>
  </cols>
  <sheetData>
    <row r="1" ht="27.5" customHeight="1">
      <c r="A1" t="s" s="6">
        <v>199</v>
      </c>
    </row>
    <row r="2" ht="22.5" customHeight="1"/>
    <row r="3" ht="35.833333333333336" customHeight="1">
      <c r="A3" t="s" s="164">
        <v>148</v>
      </c>
      <c r="B3" t="s" s="165">
        <v>149</v>
      </c>
      <c r="C3" s="165"/>
      <c r="D3" s="165"/>
      <c r="E3" t="s" s="165">
        <v>150</v>
      </c>
      <c r="F3" s="165"/>
      <c r="G3" s="165"/>
      <c r="H3" t="s" s="165">
        <v>151</v>
      </c>
      <c r="I3" s="165"/>
      <c r="J3" s="165"/>
      <c r="L3" t="s" s="165">
        <v>152</v>
      </c>
      <c r="M3" s="165"/>
      <c r="N3" s="165"/>
      <c r="P3" s="165"/>
      <c r="Q3" t="s" s="165">
        <v>153</v>
      </c>
      <c r="R3" s="165"/>
    </row>
    <row r="4" ht="22.5" customHeight="1" hidden="1">
      <c r="A4" t="s" s="197">
        <v>187</v>
      </c>
    </row>
    <row r="5" ht="22.5" customHeight="1" hidden="1">
      <c r="A5" t="s" s="198">
        <v>188</v>
      </c>
      <c r="B5" t="s" s="198">
        <v>156</v>
      </c>
      <c r="C5" s="199">
        <v>36876000000</v>
      </c>
      <c r="D5" s="159"/>
      <c r="E5" t="s" s="198">
        <v>156</v>
      </c>
      <c r="F5" s="199">
        <v>21980000000</v>
      </c>
      <c r="G5" s="159"/>
      <c r="H5" t="s" s="198">
        <v>156</v>
      </c>
      <c r="I5" s="199">
        <v>58856000000</v>
      </c>
      <c r="J5" s="159"/>
      <c r="L5" t="s" s="198">
        <v>156</v>
      </c>
      <c r="M5" s="199">
        <v>7603142502</v>
      </c>
      <c r="N5" s="159"/>
      <c r="P5" t="s" s="198">
        <v>156</v>
      </c>
      <c r="Q5" s="199">
        <v>73667362867</v>
      </c>
      <c r="R5" s="159"/>
    </row>
    <row r="6" ht="22.5" customHeight="1" hidden="1">
      <c r="A6" t="s" s="88">
        <v>157</v>
      </c>
      <c r="B6" s="75"/>
      <c r="C6" s="200">
        <v>954616690</v>
      </c>
      <c r="D6" s="75"/>
      <c r="E6" s="75"/>
      <c r="F6" s="200">
        <v>3441037</v>
      </c>
      <c r="G6" s="75"/>
      <c r="H6" s="75"/>
      <c r="I6" s="200">
        <v>958000000</v>
      </c>
      <c r="J6" s="75"/>
      <c r="L6" s="88"/>
      <c r="M6" s="75"/>
      <c r="N6" s="206"/>
      <c r="P6" s="88"/>
      <c r="Q6" s="75"/>
      <c r="R6" s="206"/>
    </row>
    <row r="7" ht="22.5" customHeight="1" hidden="1">
      <c r="A7" t="s" s="91">
        <v>158</v>
      </c>
      <c r="C7" s="201">
        <v>744363425</v>
      </c>
      <c r="F7" s="201">
        <v>112700000</v>
      </c>
      <c r="H7" s="201">
        <v>857000000</v>
      </c>
    </row>
    <row r="8" ht="22.5" customHeight="1" hidden="1">
      <c r="A8" t="s" s="91">
        <v>159</v>
      </c>
      <c r="C8" s="201">
        <v>-13320254</v>
      </c>
      <c r="F8" s="201">
        <v>-556234059</v>
      </c>
      <c r="H8" s="201">
        <v>-569000000</v>
      </c>
    </row>
    <row r="9" ht="22.5" customHeight="1" hidden="1">
      <c r="A9" t="s" s="91">
        <v>160</v>
      </c>
      <c r="C9" s="201">
        <v>-345736984</v>
      </c>
      <c r="F9" s="201">
        <v>0</v>
      </c>
      <c r="H9" s="201">
        <v>-346000000</v>
      </c>
    </row>
    <row r="10" ht="22.5" customHeight="1" hidden="1">
      <c r="A10" t="s" s="91">
        <v>161</v>
      </c>
      <c r="C10" s="201">
        <v>32414369</v>
      </c>
      <c r="F10" s="201">
        <v>306913458</v>
      </c>
      <c r="H10" s="201">
        <v>339000000</v>
      </c>
    </row>
    <row r="11" ht="22.5" customHeight="1" hidden="1">
      <c r="A11" t="s" s="202">
        <v>162</v>
      </c>
      <c r="C11" s="203">
        <v>-218204463</v>
      </c>
      <c r="F11" s="203">
        <v>-61651552</v>
      </c>
      <c r="H11" s="203">
        <v>-280000000</v>
      </c>
    </row>
    <row r="12" ht="22.5" customHeight="1" hidden="1">
      <c r="A12" t="s" s="198">
        <v>189</v>
      </c>
      <c r="B12" t="s" s="198">
        <v>156</v>
      </c>
      <c r="C12" s="199">
        <f>SUM(C5:C11)</f>
        <v>38030000000</v>
      </c>
      <c r="D12" s="204"/>
      <c r="E12" t="s" s="198">
        <v>156</v>
      </c>
      <c r="F12" s="199">
        <v>21785000000</v>
      </c>
      <c r="G12" s="204"/>
      <c r="H12" t="s" s="198">
        <v>156</v>
      </c>
      <c r="I12" s="199">
        <v>59815000000</v>
      </c>
      <c r="J12" s="204"/>
      <c r="L12" t="s" s="204">
        <v>156</v>
      </c>
      <c r="M12" s="199">
        <v>6435599025</v>
      </c>
      <c r="N12" s="204"/>
      <c r="P12" t="s" s="204">
        <v>156</v>
      </c>
      <c r="Q12" s="199">
        <v>75252475460</v>
      </c>
      <c r="R12" s="204"/>
    </row>
    <row r="13" ht="22.5" customHeight="1" hidden="1">
      <c r="A13" s="198"/>
      <c r="B13" s="198"/>
      <c r="C13" s="204"/>
      <c r="D13" s="159"/>
      <c r="E13" s="198"/>
      <c r="F13" s="204"/>
      <c r="G13" s="159"/>
      <c r="H13" s="198"/>
      <c r="I13" s="204"/>
      <c r="J13" s="159"/>
      <c r="L13" s="198"/>
      <c r="M13" s="204"/>
      <c r="N13" s="159"/>
      <c r="P13" s="198"/>
      <c r="Q13" s="204"/>
      <c r="R13" s="159"/>
    </row>
    <row r="14" ht="22.5" customHeight="1" hidden="1">
      <c r="A14" t="s" s="205">
        <v>200</v>
      </c>
      <c r="B14" s="207"/>
      <c r="C14" s="208"/>
      <c r="D14" s="209"/>
      <c r="E14" s="207"/>
      <c r="F14" s="208"/>
      <c r="G14" s="209"/>
      <c r="H14" s="207"/>
      <c r="I14" s="208"/>
      <c r="J14" s="209"/>
      <c r="L14" s="207"/>
      <c r="M14" s="208"/>
      <c r="N14" s="210"/>
      <c r="P14" s="207"/>
      <c r="Q14" s="208"/>
      <c r="R14" s="210"/>
    </row>
    <row r="15" ht="22.5" customHeight="1" hidden="1">
      <c r="A15" t="s" s="198">
        <v>191</v>
      </c>
      <c r="B15" s="198"/>
      <c r="C15" s="199">
        <v>38030000000</v>
      </c>
      <c r="D15" s="159"/>
      <c r="E15" t="s" s="198">
        <v>156</v>
      </c>
      <c r="F15" s="199">
        <v>21785000000</v>
      </c>
      <c r="G15" s="159"/>
      <c r="H15" t="s" s="198">
        <v>156</v>
      </c>
      <c r="I15" s="199">
        <v>59815000000</v>
      </c>
      <c r="J15" s="159"/>
      <c r="L15" t="s" s="198">
        <v>156</v>
      </c>
      <c r="M15" s="199">
        <v>6435599025</v>
      </c>
      <c r="P15" t="s" s="198">
        <v>156</v>
      </c>
      <c r="Q15" s="199">
        <v>75252475460</v>
      </c>
    </row>
    <row r="16" ht="22.5" customHeight="1" hidden="1">
      <c r="A16" t="s" s="206">
        <v>157</v>
      </c>
      <c r="B16" s="75"/>
      <c r="C16" s="200">
        <v>499269117</v>
      </c>
      <c r="D16" s="206"/>
      <c r="E16" s="75"/>
      <c r="F16" s="200">
        <v>0</v>
      </c>
      <c r="G16" s="206"/>
      <c r="H16" s="200">
        <f>C16+F16</f>
        <v>499000000</v>
      </c>
      <c r="I16" s="75"/>
      <c r="J16" s="206"/>
      <c r="L16" s="75"/>
      <c r="M16" s="75"/>
      <c r="P16" s="75"/>
      <c r="Q16" s="75"/>
    </row>
    <row r="17" ht="22.5" customHeight="1" hidden="1">
      <c r="A17" t="s" s="91">
        <v>158</v>
      </c>
      <c r="C17" s="201">
        <v>653881220</v>
      </c>
      <c r="F17" s="201">
        <v>42044184</v>
      </c>
      <c r="H17" s="201">
        <f>C17+F17</f>
        <v>696000000</v>
      </c>
    </row>
    <row r="18" ht="22.5" customHeight="1" hidden="1">
      <c r="A18" t="s" s="91">
        <v>159</v>
      </c>
      <c r="C18" s="201">
        <v>-15107340</v>
      </c>
      <c r="F18" s="201">
        <v>-644797606</v>
      </c>
      <c r="H18" s="201">
        <f>C18+F18</f>
        <v>-660000000</v>
      </c>
    </row>
    <row r="19" ht="22.5" customHeight="1" hidden="1">
      <c r="A19" t="s" s="91">
        <v>160</v>
      </c>
      <c r="C19" s="201">
        <v>-156620225</v>
      </c>
      <c r="F19" s="201">
        <v>-48638105</v>
      </c>
      <c r="H19" s="201">
        <f>C19+F19</f>
        <v>-205258330</v>
      </c>
    </row>
    <row r="20" ht="22.5" customHeight="1" hidden="1">
      <c r="A20" t="s" s="91">
        <v>161</v>
      </c>
      <c r="C20" s="201">
        <v>86032055</v>
      </c>
      <c r="F20" s="201">
        <v>446037985</v>
      </c>
      <c r="H20" s="201">
        <f>C20+F20</f>
        <v>532000000</v>
      </c>
    </row>
    <row r="21" ht="22.5" customHeight="1" hidden="1">
      <c r="A21" t="s" s="76">
        <v>162</v>
      </c>
      <c r="C21" s="203">
        <v>-45670768</v>
      </c>
      <c r="F21" s="203">
        <v>-69414386</v>
      </c>
      <c r="H21" s="203">
        <f>C21+F21</f>
        <v>-115000000</v>
      </c>
    </row>
    <row r="22" ht="22.5" customHeight="1" hidden="1">
      <c r="A22" t="s" s="198">
        <v>192</v>
      </c>
      <c r="B22" s="198"/>
      <c r="C22" s="199">
        <f>SUM(C15:C21)</f>
        <v>39051784059</v>
      </c>
      <c r="D22" s="159"/>
      <c r="E22" t="s" s="198">
        <v>156</v>
      </c>
      <c r="F22" s="199">
        <f>SUM(F15:F21)</f>
        <v>21510000000</v>
      </c>
      <c r="G22" s="159"/>
      <c r="H22" t="s" s="198">
        <v>156</v>
      </c>
      <c r="I22" s="199">
        <f>I15+H16+H17+H18+H19+H20+H21</f>
        <v>60561000000</v>
      </c>
      <c r="J22" s="159"/>
      <c r="L22" t="s" s="198">
        <v>156</v>
      </c>
      <c r="M22" s="199">
        <v>6700398473</v>
      </c>
      <c r="P22" t="s" s="198">
        <v>156</v>
      </c>
      <c r="Q22" s="199">
        <v>75967109742</v>
      </c>
    </row>
    <row r="23" ht="22.5" customHeight="1" hidden="1">
      <c r="A23" s="198"/>
      <c r="B23" s="198"/>
      <c r="C23" s="204"/>
      <c r="D23" s="159"/>
      <c r="E23" s="198"/>
      <c r="F23" s="204"/>
      <c r="G23" s="159"/>
      <c r="H23" s="198"/>
      <c r="I23" s="204"/>
      <c r="J23" s="159"/>
      <c r="L23" s="88"/>
      <c r="M23" s="75"/>
      <c r="P23" s="88"/>
      <c r="Q23" s="75"/>
    </row>
    <row r="24" ht="22.5" customHeight="1" hidden="1">
      <c r="A24" s="205"/>
      <c r="B24" s="207"/>
      <c r="C24" s="208"/>
      <c r="D24" s="209"/>
      <c r="E24" s="207"/>
      <c r="F24" s="208"/>
      <c r="G24" s="209"/>
      <c r="H24" s="207"/>
      <c r="I24" s="208"/>
      <c r="J24" s="209"/>
    </row>
    <row r="25" ht="22.5" customHeight="1" hidden="1">
      <c r="A25" t="s" s="205">
        <v>201</v>
      </c>
      <c r="B25" s="207"/>
      <c r="C25" s="208"/>
      <c r="D25" s="209"/>
      <c r="E25" s="207"/>
      <c r="F25" s="208"/>
      <c r="G25" s="209"/>
      <c r="H25" s="207"/>
      <c r="I25" s="208"/>
      <c r="J25" s="209"/>
    </row>
    <row r="26" ht="22.5" customHeight="1" hidden="1">
      <c r="A26" t="s" s="198">
        <v>194</v>
      </c>
      <c r="B26" s="198"/>
      <c r="C26" s="199">
        <v>39051000000</v>
      </c>
      <c r="D26" s="159"/>
      <c r="E26" t="s" s="198">
        <v>156</v>
      </c>
      <c r="F26" s="199">
        <v>21510000000</v>
      </c>
      <c r="G26" s="159"/>
      <c r="H26" t="s" s="198">
        <v>156</v>
      </c>
      <c r="I26" s="199">
        <v>60561000000</v>
      </c>
      <c r="J26" s="159"/>
      <c r="L26" t="s" s="198">
        <v>156</v>
      </c>
      <c r="M26" s="199">
        <v>6700398473</v>
      </c>
      <c r="P26" t="s" s="198">
        <v>156</v>
      </c>
      <c r="Q26" s="199">
        <v>75967109742</v>
      </c>
    </row>
    <row r="27" ht="22.5" customHeight="1" hidden="1">
      <c r="A27" t="s" s="206">
        <v>157</v>
      </c>
      <c r="B27" s="75"/>
      <c r="C27" s="200">
        <v>413519672</v>
      </c>
      <c r="D27" s="206"/>
      <c r="E27" s="75"/>
      <c r="F27" s="200">
        <v>30516871</v>
      </c>
      <c r="G27" s="206"/>
      <c r="H27" s="200">
        <f>C27+F27</f>
        <v>444036543</v>
      </c>
      <c r="I27" s="75"/>
      <c r="J27" s="206"/>
      <c r="L27" s="75"/>
      <c r="M27" s="75"/>
      <c r="P27" s="75"/>
      <c r="Q27" s="75"/>
    </row>
    <row r="28" ht="22.5" customHeight="1" hidden="1">
      <c r="A28" t="s" s="91">
        <v>158</v>
      </c>
      <c r="C28" s="201">
        <v>348400000</v>
      </c>
      <c r="F28" s="201">
        <v>127290260</v>
      </c>
      <c r="H28" s="201">
        <f>C28+F28</f>
        <v>475690260</v>
      </c>
    </row>
    <row r="29" ht="22.5" customHeight="1" hidden="1">
      <c r="A29" t="s" s="91">
        <v>159</v>
      </c>
      <c r="C29" s="201">
        <v>-40181670</v>
      </c>
      <c r="F29" s="201">
        <v>-513302696</v>
      </c>
      <c r="H29" s="201">
        <f>C29+F29</f>
        <v>-553000000</v>
      </c>
    </row>
    <row r="30" ht="22.5" customHeight="1" hidden="1">
      <c r="A30" t="s" s="91">
        <v>160</v>
      </c>
      <c r="C30" s="201">
        <v>-249127913</v>
      </c>
      <c r="F30" s="201">
        <v>-8786963</v>
      </c>
      <c r="H30" s="201">
        <f>C30+F30</f>
        <v>-258000000</v>
      </c>
    </row>
    <row r="31" ht="22.5" customHeight="1" hidden="1">
      <c r="A31" t="s" s="91">
        <v>161</v>
      </c>
      <c r="C31" s="201">
        <v>45184563</v>
      </c>
      <c r="F31" s="201">
        <v>295261222</v>
      </c>
      <c r="H31" s="201">
        <f>C31+F31</f>
        <v>340000000</v>
      </c>
    </row>
    <row r="32" ht="22.5" customHeight="1" hidden="1">
      <c r="A32" t="s" s="76">
        <v>162</v>
      </c>
      <c r="C32" s="203">
        <v>-14802707</v>
      </c>
      <c r="F32" s="203">
        <v>-27326074</v>
      </c>
      <c r="H32" s="203">
        <f>C32+F32</f>
        <v>-42000000</v>
      </c>
    </row>
    <row r="33" ht="22.5" customHeight="1" hidden="1">
      <c r="A33" t="s" s="198">
        <v>195</v>
      </c>
      <c r="B33" s="198"/>
      <c r="C33" s="199">
        <f>SUM(C26:C32)</f>
        <v>39554000000</v>
      </c>
      <c r="D33" s="159"/>
      <c r="E33" t="s" s="198">
        <v>156</v>
      </c>
      <c r="F33" s="199">
        <f>SUM(F26:F32)</f>
        <v>21414000000</v>
      </c>
      <c r="G33" s="159"/>
      <c r="H33" t="s" s="198">
        <v>156</v>
      </c>
      <c r="I33" s="199">
        <f>I26+H27+H28+H29+H30+H31+H32</f>
        <v>60968000000</v>
      </c>
      <c r="J33" s="159"/>
      <c r="L33" t="s" s="198">
        <v>156</v>
      </c>
      <c r="M33" s="199">
        <v>7055922011</v>
      </c>
      <c r="P33" t="s" s="198">
        <v>156</v>
      </c>
      <c r="Q33" s="199">
        <v>75974390615</v>
      </c>
    </row>
    <row r="34" ht="22.5" customHeight="1" hidden="1">
      <c r="A34" s="211"/>
      <c r="B34" s="212"/>
      <c r="C34" s="213"/>
      <c r="D34" s="210"/>
      <c r="E34" s="212"/>
      <c r="F34" s="213"/>
      <c r="G34" s="210"/>
      <c r="H34" s="212"/>
      <c r="I34" s="213"/>
      <c r="J34" s="210"/>
      <c r="L34" s="212"/>
      <c r="M34" s="213"/>
      <c r="P34" s="212"/>
      <c r="Q34" s="213"/>
    </row>
    <row r="35" ht="22.5" customHeight="1">
      <c r="A35" t="s" s="166">
        <v>202</v>
      </c>
      <c r="B35" s="167"/>
      <c r="C35" s="168"/>
      <c r="D35" s="169"/>
      <c r="E35" s="167"/>
      <c r="F35" s="168"/>
      <c r="G35" s="169"/>
      <c r="H35" s="167"/>
      <c r="I35" s="168"/>
      <c r="J35" s="169"/>
      <c r="L35" s="167"/>
      <c r="M35" s="168"/>
      <c r="N35" s="169"/>
      <c r="P35" s="167"/>
      <c r="Q35" s="168"/>
      <c r="R35" s="169"/>
    </row>
    <row r="36" ht="22.5" customHeight="1">
      <c r="A36" t="s" s="144">
        <v>203</v>
      </c>
      <c r="B36" t="s" s="144">
        <v>156</v>
      </c>
      <c r="C36" s="145">
        <v>40269000000</v>
      </c>
      <c r="D36" s="153"/>
      <c r="E36" t="s" s="144">
        <v>156</v>
      </c>
      <c r="F36" s="145">
        <v>21414000000</v>
      </c>
      <c r="G36" s="153"/>
      <c r="H36" t="s" s="144">
        <v>156</v>
      </c>
      <c r="I36" s="145">
        <v>61683000000</v>
      </c>
      <c r="J36" s="153"/>
      <c r="L36" t="s" s="144">
        <v>156</v>
      </c>
      <c r="M36" s="145">
        <v>7304491743</v>
      </c>
      <c r="N36" s="153"/>
      <c r="P36" t="s" s="144">
        <v>156</v>
      </c>
      <c r="Q36" s="145">
        <v>76908456859</v>
      </c>
      <c r="R36" s="153"/>
    </row>
    <row r="37" ht="22.5" customHeight="1">
      <c r="A37" t="s" s="82">
        <v>157</v>
      </c>
      <c r="B37" s="154"/>
      <c r="C37" s="146">
        <v>953922080</v>
      </c>
      <c r="D37" s="82"/>
      <c r="E37" s="154"/>
      <c r="F37" s="146">
        <v>0</v>
      </c>
      <c r="G37" s="82"/>
      <c r="H37" s="146">
        <f>C37+F37</f>
        <v>954000000</v>
      </c>
      <c r="I37" s="154"/>
      <c r="J37" s="82"/>
      <c r="L37" s="154"/>
      <c r="M37" s="154"/>
      <c r="N37" s="82"/>
      <c r="P37" s="154"/>
      <c r="Q37" s="154"/>
      <c r="R37" s="82"/>
    </row>
    <row r="38" ht="22.5" customHeight="1">
      <c r="A38" t="s" s="43">
        <v>158</v>
      </c>
      <c r="B38" s="83"/>
      <c r="C38" s="147">
        <v>202970950</v>
      </c>
      <c r="D38" s="43"/>
      <c r="E38" s="83"/>
      <c r="F38" s="147">
        <v>416711163</v>
      </c>
      <c r="G38" s="43"/>
      <c r="H38" s="147">
        <f>C38+F38</f>
        <v>620000000</v>
      </c>
      <c r="I38" s="83"/>
      <c r="J38" s="43"/>
      <c r="L38" s="83"/>
      <c r="M38" s="83"/>
      <c r="N38" s="43"/>
      <c r="P38" s="83"/>
      <c r="Q38" s="83"/>
      <c r="R38" s="43"/>
    </row>
    <row r="39" ht="22.5" customHeight="1">
      <c r="A39" t="s" s="38">
        <v>159</v>
      </c>
      <c r="B39" s="155"/>
      <c r="C39" s="148">
        <v>-19873051</v>
      </c>
      <c r="D39" s="38"/>
      <c r="E39" s="155"/>
      <c r="F39" s="148">
        <v>-282568699</v>
      </c>
      <c r="G39" s="45"/>
      <c r="H39" s="148">
        <f>C39+F39</f>
        <v>-302441750</v>
      </c>
      <c r="I39" s="155"/>
      <c r="J39" s="45"/>
      <c r="L39" s="155"/>
      <c r="M39" s="155"/>
      <c r="N39" s="38"/>
      <c r="P39" s="155"/>
      <c r="Q39" s="155"/>
      <c r="R39" s="38"/>
    </row>
    <row r="40" ht="22.5" customHeight="1">
      <c r="A40" t="s" s="43">
        <v>160</v>
      </c>
      <c r="B40" s="83"/>
      <c r="C40" s="147">
        <v>-221510066</v>
      </c>
      <c r="D40" s="53"/>
      <c r="E40" s="83"/>
      <c r="F40" s="147">
        <v>-283565</v>
      </c>
      <c r="G40" s="53"/>
      <c r="H40" s="147">
        <f>C40+F40</f>
        <v>-222000000</v>
      </c>
      <c r="I40" s="83"/>
      <c r="J40" s="53"/>
      <c r="L40" s="83"/>
      <c r="M40" s="83"/>
      <c r="N40" s="43"/>
      <c r="P40" s="83"/>
      <c r="Q40" s="83"/>
      <c r="R40" s="43"/>
    </row>
    <row r="41" ht="22.5" customHeight="1">
      <c r="A41" t="s" s="38">
        <v>161</v>
      </c>
      <c r="B41" s="155"/>
      <c r="C41" s="148">
        <v>63978518</v>
      </c>
      <c r="D41" s="38"/>
      <c r="E41" s="155"/>
      <c r="F41" s="148">
        <v>912648915</v>
      </c>
      <c r="G41" s="38"/>
      <c r="H41" s="148">
        <f>C41+F41</f>
        <v>977000000</v>
      </c>
      <c r="I41" s="155"/>
      <c r="J41" s="38"/>
      <c r="L41" s="155"/>
      <c r="M41" s="155"/>
      <c r="N41" s="38"/>
      <c r="P41" s="155"/>
      <c r="Q41" s="155"/>
      <c r="R41" s="38"/>
    </row>
    <row r="42" ht="22.5" customHeight="1">
      <c r="A42" t="s" s="59">
        <v>162</v>
      </c>
      <c r="B42" s="156"/>
      <c r="C42" s="149">
        <v>-460421942</v>
      </c>
      <c r="D42" s="59"/>
      <c r="E42" s="156"/>
      <c r="F42" s="149">
        <v>-41440896</v>
      </c>
      <c r="G42" s="59"/>
      <c r="H42" s="149">
        <f>C42+F42</f>
        <v>-501862838</v>
      </c>
      <c r="I42" s="156"/>
      <c r="J42" s="59"/>
      <c r="L42" s="156"/>
      <c r="M42" s="156"/>
      <c r="N42" s="157"/>
      <c r="P42" s="156"/>
      <c r="Q42" s="156"/>
      <c r="R42" s="157"/>
    </row>
    <row r="43" ht="22.5" customHeight="1">
      <c r="A43" t="s" s="150">
        <v>204</v>
      </c>
      <c r="B43" t="s" s="150">
        <v>156</v>
      </c>
      <c r="C43" s="151">
        <f>SUM(C36:C42)</f>
        <v>40788000000</v>
      </c>
      <c r="D43" s="158"/>
      <c r="E43" t="s" s="150">
        <v>156</v>
      </c>
      <c r="F43" s="151">
        <f>SUM(F36:F42)</f>
        <v>22419066918</v>
      </c>
      <c r="G43" s="158"/>
      <c r="H43" t="s" s="150">
        <v>156</v>
      </c>
      <c r="I43" s="151">
        <f>I36+H37+H38+H39+H40+H41+H42</f>
        <v>63208000000</v>
      </c>
      <c r="J43" s="158"/>
      <c r="L43" t="s" s="150">
        <v>156</v>
      </c>
      <c r="M43" s="151">
        <v>7090662142</v>
      </c>
      <c r="N43" s="158"/>
      <c r="P43" t="s" s="150">
        <v>156</v>
      </c>
      <c r="Q43" s="151">
        <v>78780480048</v>
      </c>
      <c r="R43" s="158"/>
    </row>
    <row r="44">
      <c r="A44" s="163"/>
      <c r="B44" s="163"/>
      <c r="C44" s="163"/>
      <c r="D44" s="163"/>
      <c r="E44" s="163"/>
      <c r="F44" s="163"/>
      <c r="G44" s="163"/>
      <c r="H44" s="163"/>
      <c r="I44" s="163"/>
      <c r="J44" s="163"/>
      <c r="L44" s="163"/>
      <c r="M44" s="163"/>
      <c r="N44" s="163"/>
      <c r="P44" s="163"/>
      <c r="Q44" s="163"/>
      <c r="R44" s="163"/>
    </row>
  </sheetData>
  <mergeCells count="79">
    <mergeCell ref="B3:D3"/>
    <mergeCell ref="H8:I8"/>
    <mergeCell ref="H7:I7"/>
    <mergeCell ref="H3:I3"/>
    <mergeCell ref="E3:G3"/>
    <mergeCell ref="A1:R1"/>
    <mergeCell ref="A2:R2"/>
    <mergeCell ref="L3:N3"/>
    <mergeCell ref="P7:Q7"/>
    <mergeCell ref="P8:Q8"/>
    <mergeCell ref="L8:M8"/>
    <mergeCell ref="L7:M7"/>
    <mergeCell ref="L11:M11"/>
    <mergeCell ref="L10:M10"/>
    <mergeCell ref="L9:M9"/>
    <mergeCell ref="P9:Q9"/>
    <mergeCell ref="P10:Q10"/>
    <mergeCell ref="P11:Q11"/>
    <mergeCell ref="O5:O23"/>
    <mergeCell ref="P16:Q16"/>
    <mergeCell ref="L16:M16"/>
    <mergeCell ref="K5:K23"/>
    <mergeCell ref="H16:I16"/>
    <mergeCell ref="H11:I11"/>
    <mergeCell ref="H10:I10"/>
    <mergeCell ref="H9:I9"/>
    <mergeCell ref="H17:I17"/>
    <mergeCell ref="H18:I18"/>
    <mergeCell ref="H19:I19"/>
    <mergeCell ref="H20:I20"/>
    <mergeCell ref="H21:I21"/>
    <mergeCell ref="H32:I32"/>
    <mergeCell ref="H31:I31"/>
    <mergeCell ref="H30:I30"/>
    <mergeCell ref="H29:I29"/>
    <mergeCell ref="H28:I28"/>
    <mergeCell ref="H27:I27"/>
    <mergeCell ref="L27:M27"/>
    <mergeCell ref="L28:M28"/>
    <mergeCell ref="L32:M32"/>
    <mergeCell ref="L31:M31"/>
    <mergeCell ref="L30:M30"/>
    <mergeCell ref="L29:M29"/>
    <mergeCell ref="P32:Q32"/>
    <mergeCell ref="P31:Q31"/>
    <mergeCell ref="P30:Q30"/>
    <mergeCell ref="P29:Q29"/>
    <mergeCell ref="P28:Q28"/>
    <mergeCell ref="P27:Q27"/>
    <mergeCell ref="P21:Q21"/>
    <mergeCell ref="L21:M21"/>
    <mergeCell ref="L20:M20"/>
    <mergeCell ref="L19:M19"/>
    <mergeCell ref="L18:M18"/>
    <mergeCell ref="L17:M17"/>
    <mergeCell ref="P20:Q20"/>
    <mergeCell ref="P19:Q19"/>
    <mergeCell ref="P18:Q18"/>
    <mergeCell ref="P17:Q17"/>
    <mergeCell ref="L42:M42"/>
    <mergeCell ref="L41:M41"/>
    <mergeCell ref="P42:Q42"/>
    <mergeCell ref="P41:Q41"/>
    <mergeCell ref="P40:Q40"/>
    <mergeCell ref="P39:Q39"/>
    <mergeCell ref="O35:O43"/>
    <mergeCell ref="P38:Q38"/>
    <mergeCell ref="P37:Q37"/>
    <mergeCell ref="L37:M37"/>
    <mergeCell ref="L38:M38"/>
    <mergeCell ref="K35:K43"/>
    <mergeCell ref="L39:M39"/>
    <mergeCell ref="L40:M40"/>
    <mergeCell ref="H40:I40"/>
    <mergeCell ref="H39:I39"/>
    <mergeCell ref="H38:I38"/>
    <mergeCell ref="H37:I37"/>
    <mergeCell ref="H41:I41"/>
    <mergeCell ref="H42:I42"/>
  </mergeCells>
  <pageMargins left="0.75" right="0.75" top="1" bottom="1" header="0.5" footer="0.5"/>
  <tableParts coun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3"/>
  <sheetViews>
    <sheetView showRuler="false" workbookViewId="0"/>
  </sheetViews>
  <sheetFormatPr baseColWidth="12" defaultRowHeight="15" x14ac:dyDescent="0"/>
  <cols>
    <col min="1" max="1" width="74.65" customWidth="1"/>
    <col min="2" max="2" width="9.29" customWidth="1"/>
    <col min="3" max="3" width="20.16" customWidth="1"/>
    <col min="4" max="4" width="2.52" customWidth="1"/>
    <col min="5" max="5" width="9.29" customWidth="1"/>
    <col min="6" max="6" width="20.16" customWidth="1"/>
    <col min="7" max="7" width="2.52" customWidth="1"/>
    <col min="8" max="8" width="9.29" customWidth="1"/>
    <col min="9" max="9" width="20.16" customWidth="1"/>
    <col min="10" max="10" width="2.52" customWidth="1"/>
    <col min="12" max="12" width="2.52" customWidth="1"/>
    <col min="13" max="13" width="20.16" customWidth="1"/>
    <col min="14" max="14" width="2.52" customWidth="1"/>
    <col min="16" max="16" width="2.52" customWidth="1"/>
    <col min="17" max="17" width="20.16" customWidth="1"/>
    <col min="18" max="18" width="2.52" customWidth="1"/>
  </cols>
  <sheetData>
    <row r="1" ht="27.5" customHeight="1">
      <c r="A1" t="s" s="6">
        <v>205</v>
      </c>
      <c r="S1" s="214"/>
      <c r="T1" s="214"/>
      <c r="U1" s="214"/>
      <c r="V1" s="214"/>
      <c r="W1" s="214"/>
      <c r="X1" s="214"/>
      <c r="Y1" s="214"/>
      <c r="Z1" s="214"/>
      <c r="AA1" s="214"/>
      <c r="AB1" s="214"/>
      <c r="AC1" s="214"/>
      <c r="AD1" s="214"/>
    </row>
    <row r="2" ht="22.5" customHeight="1">
      <c r="S2" s="214"/>
      <c r="T2" s="214"/>
      <c r="U2" s="214"/>
      <c r="V2" s="214"/>
      <c r="W2" s="214"/>
      <c r="X2" s="214"/>
      <c r="Y2" s="214"/>
      <c r="Z2" s="214"/>
      <c r="AA2" s="214"/>
      <c r="AB2" s="214"/>
      <c r="AC2" s="214"/>
      <c r="AD2" s="214"/>
    </row>
    <row r="3" ht="35.833333333333336" customHeight="1">
      <c r="A3" t="s" s="141">
        <v>148</v>
      </c>
      <c r="B3" t="s" s="142">
        <v>149</v>
      </c>
      <c r="C3" s="142"/>
      <c r="D3" s="142"/>
      <c r="E3" t="s" s="142">
        <v>150</v>
      </c>
      <c r="F3" s="142"/>
      <c r="G3" s="142"/>
      <c r="H3" t="s" s="142">
        <v>151</v>
      </c>
      <c r="I3" s="142"/>
      <c r="J3" s="215"/>
      <c r="L3" t="s" s="142">
        <v>152</v>
      </c>
      <c r="M3" s="142"/>
      <c r="N3" s="142"/>
      <c r="P3" s="215"/>
      <c r="Q3" t="s" s="142">
        <v>153</v>
      </c>
      <c r="R3" s="215"/>
      <c r="S3" s="214"/>
      <c r="T3" s="214"/>
      <c r="U3" s="214"/>
      <c r="V3" s="214"/>
      <c r="W3" s="214"/>
      <c r="X3" s="214"/>
      <c r="Y3" s="214"/>
      <c r="Z3" s="214"/>
      <c r="AA3" s="214"/>
      <c r="AB3" s="214"/>
      <c r="AC3" s="214"/>
      <c r="AD3" s="214"/>
    </row>
    <row r="4" ht="22.5" customHeight="1">
      <c r="A4" t="s" s="143">
        <v>206</v>
      </c>
      <c r="B4" s="152"/>
      <c r="C4" s="152"/>
      <c r="D4" s="152"/>
      <c r="E4" s="152"/>
      <c r="F4" s="152"/>
      <c r="G4" s="152"/>
      <c r="H4" s="152"/>
      <c r="I4" s="152"/>
      <c r="J4" s="152"/>
      <c r="L4" s="152"/>
      <c r="M4" s="152"/>
      <c r="N4" s="152"/>
      <c r="P4" s="152"/>
      <c r="Q4" s="152"/>
      <c r="R4" s="152"/>
      <c r="S4" s="216"/>
      <c r="T4" s="216"/>
      <c r="U4" s="216"/>
      <c r="V4" s="216"/>
      <c r="W4" s="216"/>
      <c r="X4" s="216"/>
      <c r="Y4" s="216"/>
      <c r="Z4" s="216"/>
      <c r="AA4" s="216"/>
      <c r="AB4" s="216"/>
      <c r="AC4" s="216"/>
      <c r="AD4" s="216"/>
    </row>
    <row r="5" ht="22.5" customHeight="1">
      <c r="A5" t="s" s="144">
        <v>155</v>
      </c>
      <c r="B5" t="s" s="144">
        <v>156</v>
      </c>
      <c r="C5" s="145">
        <v>27839000000</v>
      </c>
      <c r="D5" s="153"/>
      <c r="E5" t="s" s="144">
        <v>156</v>
      </c>
      <c r="F5" s="145">
        <v>24130000000</v>
      </c>
      <c r="G5" s="153"/>
      <c r="H5" t="s" s="144">
        <v>156</v>
      </c>
      <c r="I5" s="145">
        <v>51969000000</v>
      </c>
      <c r="J5" s="153"/>
      <c r="L5" t="s" s="144">
        <v>156</v>
      </c>
      <c r="M5" s="145">
        <v>7057000000</v>
      </c>
      <c r="N5" s="153"/>
      <c r="P5" t="s" s="144">
        <v>156</v>
      </c>
      <c r="Q5" s="145">
        <v>61943000000</v>
      </c>
      <c r="R5" s="153"/>
      <c r="S5" s="214"/>
      <c r="T5" s="214"/>
      <c r="U5" s="214"/>
      <c r="V5" s="214"/>
      <c r="W5" s="214"/>
      <c r="X5" s="214"/>
      <c r="Y5" s="214"/>
      <c r="Z5" s="214"/>
      <c r="AA5" s="214"/>
      <c r="AB5" s="214"/>
      <c r="AC5" s="214"/>
      <c r="AD5" s="214"/>
    </row>
    <row r="6" ht="22.5" customHeight="1">
      <c r="A6" t="s" s="82">
        <v>157</v>
      </c>
      <c r="B6" s="146">
        <v>2966000000</v>
      </c>
      <c r="C6" s="82"/>
      <c r="D6" s="82"/>
      <c r="E6" s="146">
        <v>129000000</v>
      </c>
      <c r="F6" s="154"/>
      <c r="G6" s="82"/>
      <c r="H6" s="146">
        <v>3095000000</v>
      </c>
      <c r="I6" s="154"/>
      <c r="J6" s="82"/>
      <c r="L6" s="154"/>
      <c r="M6" s="154"/>
      <c r="N6" s="82"/>
      <c r="P6" s="154"/>
      <c r="Q6" s="154"/>
      <c r="R6" s="82"/>
      <c r="S6" s="214"/>
      <c r="T6" s="214"/>
      <c r="U6" s="214"/>
      <c r="V6" s="214"/>
      <c r="W6" s="214"/>
      <c r="X6" s="214"/>
      <c r="Y6" s="214"/>
      <c r="Z6" s="214"/>
      <c r="AA6" s="214"/>
      <c r="AB6" s="214"/>
      <c r="AC6" s="214"/>
      <c r="AD6" s="214"/>
    </row>
    <row r="7" ht="22.5" customHeight="1">
      <c r="A7" t="s" s="43">
        <v>158</v>
      </c>
      <c r="B7" s="147">
        <v>4049000000</v>
      </c>
      <c r="C7" s="43"/>
      <c r="D7" s="43"/>
      <c r="E7" s="147">
        <v>2187000000</v>
      </c>
      <c r="F7" s="83"/>
      <c r="G7" s="43"/>
      <c r="H7" s="147">
        <v>6236000000</v>
      </c>
      <c r="I7" s="83"/>
      <c r="J7" s="43"/>
      <c r="L7" s="83"/>
      <c r="M7" s="83"/>
      <c r="N7" s="43"/>
      <c r="P7" s="83"/>
      <c r="Q7" s="83"/>
      <c r="R7" s="43"/>
      <c r="S7" s="214"/>
      <c r="T7" s="214"/>
      <c r="U7" s="214"/>
      <c r="V7" s="214"/>
      <c r="W7" s="214"/>
      <c r="X7" s="214"/>
      <c r="Y7" s="214"/>
      <c r="Z7" s="214"/>
      <c r="AA7" s="214"/>
      <c r="AB7" s="214"/>
      <c r="AC7" s="214"/>
      <c r="AD7" s="214"/>
    </row>
    <row r="8" ht="22.5" customHeight="1">
      <c r="A8" t="s" s="38">
        <v>159</v>
      </c>
      <c r="B8" s="148">
        <v>-28000000</v>
      </c>
      <c r="C8" s="155"/>
      <c r="D8" s="38"/>
      <c r="E8" s="148">
        <v>-2137000000</v>
      </c>
      <c r="F8" s="155"/>
      <c r="G8" s="45"/>
      <c r="H8" s="148">
        <v>-2165000000</v>
      </c>
      <c r="I8" s="155"/>
      <c r="J8" s="38"/>
      <c r="L8" s="155"/>
      <c r="M8" s="155"/>
      <c r="N8" s="38"/>
      <c r="P8" s="155"/>
      <c r="Q8" s="155"/>
      <c r="R8" s="38"/>
      <c r="S8" s="214"/>
      <c r="T8" s="214"/>
      <c r="U8" s="214"/>
      <c r="V8" s="214"/>
      <c r="W8" s="214"/>
      <c r="X8" s="214"/>
      <c r="Y8" s="214"/>
      <c r="Z8" s="214"/>
      <c r="AA8" s="214"/>
      <c r="AB8" s="214"/>
      <c r="AC8" s="214"/>
      <c r="AD8" s="214"/>
    </row>
    <row r="9" ht="22.5" customHeight="1">
      <c r="A9" t="s" s="43">
        <v>160</v>
      </c>
      <c r="B9" s="147">
        <v>-2663000000</v>
      </c>
      <c r="C9" s="83"/>
      <c r="D9" s="53"/>
      <c r="E9" s="147">
        <v>-319000000</v>
      </c>
      <c r="F9" s="83"/>
      <c r="G9" s="53"/>
      <c r="H9" s="147">
        <v>-2982000000</v>
      </c>
      <c r="I9" s="83"/>
      <c r="J9" s="43"/>
      <c r="L9" s="83"/>
      <c r="M9" s="83"/>
      <c r="N9" s="43"/>
      <c r="P9" s="83"/>
      <c r="Q9" s="83"/>
      <c r="R9" s="43"/>
      <c r="S9" s="214"/>
      <c r="T9" s="214"/>
      <c r="U9" s="214"/>
      <c r="V9" s="214"/>
      <c r="W9" s="214"/>
      <c r="X9" s="214"/>
      <c r="Y9" s="214"/>
      <c r="Z9" s="214"/>
      <c r="AA9" s="214"/>
      <c r="AB9" s="214"/>
      <c r="AC9" s="214"/>
      <c r="AD9" s="214"/>
    </row>
    <row r="10" ht="22.5" customHeight="1">
      <c r="A10" t="s" s="38">
        <v>161</v>
      </c>
      <c r="B10" s="148">
        <v>596000000</v>
      </c>
      <c r="C10" s="155"/>
      <c r="D10" s="38"/>
      <c r="E10" s="148">
        <v>1646000000</v>
      </c>
      <c r="F10" s="155"/>
      <c r="G10" s="38"/>
      <c r="H10" s="148">
        <v>2242000000</v>
      </c>
      <c r="I10" s="155"/>
      <c r="J10" s="38"/>
      <c r="L10" s="155"/>
      <c r="M10" s="155"/>
      <c r="N10" s="38"/>
      <c r="P10" s="155"/>
      <c r="Q10" s="155"/>
      <c r="R10" s="38"/>
      <c r="S10" s="214"/>
      <c r="T10" s="214"/>
      <c r="U10" s="214"/>
      <c r="V10" s="214"/>
      <c r="W10" s="214"/>
      <c r="X10" s="214"/>
      <c r="Y10" s="214"/>
      <c r="Z10" s="214"/>
      <c r="AA10" s="214"/>
      <c r="AB10" s="214"/>
      <c r="AC10" s="214"/>
      <c r="AD10" s="214"/>
    </row>
    <row r="11" ht="22.5" customHeight="1">
      <c r="A11" t="s" s="59">
        <v>162</v>
      </c>
      <c r="B11" s="149">
        <v>321000000</v>
      </c>
      <c r="C11" s="156"/>
      <c r="D11" s="59"/>
      <c r="E11" s="149">
        <v>-61000000</v>
      </c>
      <c r="F11" s="156"/>
      <c r="G11" s="59"/>
      <c r="H11" s="149">
        <v>260000000</v>
      </c>
      <c r="I11" s="156"/>
      <c r="J11" s="157"/>
      <c r="L11" s="217"/>
      <c r="M11" s="217"/>
      <c r="N11" s="157"/>
      <c r="P11" s="217"/>
      <c r="Q11" s="217"/>
      <c r="R11" s="157"/>
      <c r="S11" s="214"/>
      <c r="T11" s="214"/>
      <c r="U11" s="214"/>
      <c r="V11" s="214"/>
      <c r="W11" s="214"/>
      <c r="X11" s="214"/>
      <c r="Y11" s="214"/>
      <c r="Z11" s="214"/>
      <c r="AA11" s="214"/>
      <c r="AB11" s="214"/>
      <c r="AC11" s="214"/>
      <c r="AD11" s="214"/>
    </row>
    <row r="12" ht="22.5" customHeight="1">
      <c r="A12" t="s" s="150">
        <v>172</v>
      </c>
      <c r="B12" t="s" s="150">
        <v>156</v>
      </c>
      <c r="C12" s="151">
        <f>SUM(B5:C11)</f>
        <v>33080000000</v>
      </c>
      <c r="D12" s="158"/>
      <c r="E12" t="s" s="150">
        <v>156</v>
      </c>
      <c r="F12" s="151">
        <f>SUM(E5:F11)</f>
        <v>25575000000</v>
      </c>
      <c r="G12" s="158"/>
      <c r="H12" t="s" s="150">
        <v>156</v>
      </c>
      <c r="I12" s="151">
        <f>SUM(H5:I11)</f>
        <v>58655000000</v>
      </c>
      <c r="J12" s="158"/>
      <c r="L12" t="s" s="150">
        <v>156</v>
      </c>
      <c r="M12" s="151">
        <v>7683000000</v>
      </c>
      <c r="N12" s="158"/>
      <c r="P12" t="s" s="150">
        <v>156</v>
      </c>
      <c r="Q12" s="151">
        <v>72130000000</v>
      </c>
      <c r="R12" s="158"/>
      <c r="S12" s="214"/>
      <c r="T12" s="214"/>
      <c r="U12" s="214"/>
      <c r="V12" s="214"/>
      <c r="W12" s="214"/>
      <c r="X12" s="214"/>
      <c r="Y12" s="214"/>
      <c r="Z12" s="214"/>
      <c r="AA12" s="214"/>
      <c r="AB12" s="214"/>
      <c r="AC12" s="214"/>
      <c r="AD12" s="214"/>
    </row>
    <row r="13" ht="22.5" customHeight="1">
      <c r="A13" s="144"/>
      <c r="B13" s="144"/>
      <c r="C13" s="144"/>
      <c r="D13" s="144"/>
      <c r="E13" s="144"/>
      <c r="F13" s="144"/>
      <c r="G13" s="144"/>
      <c r="H13" s="144"/>
      <c r="I13" s="144"/>
      <c r="J13" s="144"/>
      <c r="L13" s="144"/>
      <c r="M13" s="144"/>
      <c r="N13" s="144"/>
      <c r="P13" s="144"/>
      <c r="Q13" s="144"/>
      <c r="R13" s="144"/>
      <c r="S13" s="214"/>
      <c r="T13" s="214"/>
      <c r="U13" s="214"/>
      <c r="V13" s="214"/>
      <c r="W13" s="214"/>
      <c r="X13" s="214"/>
      <c r="Y13" s="214"/>
      <c r="Z13" s="214"/>
      <c r="AA13" s="214"/>
      <c r="AB13" s="214"/>
      <c r="AC13" s="214"/>
      <c r="AD13" s="214"/>
    </row>
    <row r="14" ht="22.5" customHeight="1">
      <c r="A14" t="s" s="143">
        <v>207</v>
      </c>
      <c r="B14" s="152"/>
      <c r="C14" s="152"/>
      <c r="D14" s="152"/>
      <c r="E14" s="152"/>
      <c r="F14" s="152"/>
      <c r="G14" s="152"/>
      <c r="H14" s="152"/>
      <c r="I14" s="152"/>
      <c r="J14" s="152"/>
      <c r="K14" s="43"/>
      <c r="L14" s="152"/>
      <c r="M14" s="152"/>
      <c r="N14" s="152"/>
      <c r="O14" s="43"/>
      <c r="P14" s="152"/>
      <c r="Q14" s="152"/>
      <c r="R14" s="152"/>
      <c r="S14" s="216"/>
      <c r="T14" s="216"/>
      <c r="U14" s="216"/>
      <c r="V14" s="216"/>
      <c r="W14" s="216"/>
      <c r="X14" s="216"/>
      <c r="Y14" s="216"/>
      <c r="Z14" s="216"/>
      <c r="AA14" s="216"/>
      <c r="AB14" s="216"/>
      <c r="AC14" s="216"/>
      <c r="AD14" s="216"/>
    </row>
    <row r="15" ht="22.5" customHeight="1">
      <c r="A15" t="s" s="153">
        <v>175</v>
      </c>
      <c r="B15" t="s" s="144">
        <v>156</v>
      </c>
      <c r="C15" s="145">
        <v>33080000000</v>
      </c>
      <c r="D15" s="153"/>
      <c r="E15" t="s" s="144">
        <v>156</v>
      </c>
      <c r="F15" s="145">
        <f>F12</f>
        <v>25575000000</v>
      </c>
      <c r="G15" s="153"/>
      <c r="H15" t="s" s="144">
        <v>156</v>
      </c>
      <c r="I15" s="145">
        <f>I12</f>
        <v>58655000000</v>
      </c>
      <c r="J15" s="153"/>
      <c r="K15" s="43"/>
      <c r="L15" t="s" s="144">
        <v>156</v>
      </c>
      <c r="M15" s="145">
        <v>7683000000</v>
      </c>
      <c r="N15" s="153"/>
      <c r="O15" s="43"/>
      <c r="P15" t="s" s="144">
        <v>156</v>
      </c>
      <c r="Q15" s="145">
        <v>72130000000</v>
      </c>
      <c r="R15" s="153"/>
      <c r="S15" s="214"/>
      <c r="T15" s="214"/>
      <c r="U15" s="214"/>
      <c r="V15" s="214"/>
      <c r="W15" s="214"/>
      <c r="X15" s="214"/>
      <c r="Y15" s="214"/>
      <c r="Z15" s="214"/>
      <c r="AA15" s="214"/>
      <c r="AB15" s="214"/>
      <c r="AC15" s="214"/>
      <c r="AD15" s="214"/>
    </row>
    <row r="16" ht="22.5" customHeight="1">
      <c r="A16" t="s" s="82">
        <v>157</v>
      </c>
      <c r="B16" s="146">
        <v>3787000000</v>
      </c>
      <c r="C16" s="82"/>
      <c r="D16" s="82"/>
      <c r="E16" s="146">
        <v>48000000</v>
      </c>
      <c r="F16" s="154"/>
      <c r="G16" s="82"/>
      <c r="H16" s="146">
        <v>3835000000</v>
      </c>
      <c r="I16" s="154"/>
      <c r="J16" s="82"/>
      <c r="K16" s="43"/>
      <c r="L16" s="154"/>
      <c r="M16" s="154"/>
      <c r="N16" s="82"/>
      <c r="O16" s="43"/>
      <c r="P16" s="154"/>
      <c r="Q16" s="154"/>
      <c r="R16" s="82"/>
      <c r="S16" s="214"/>
      <c r="T16" s="214"/>
      <c r="U16" s="214"/>
      <c r="V16" s="214"/>
      <c r="W16" s="214"/>
      <c r="X16" s="214"/>
      <c r="Y16" s="214"/>
      <c r="Z16" s="214"/>
      <c r="AA16" s="214"/>
      <c r="AB16" s="214"/>
      <c r="AC16" s="214"/>
      <c r="AD16" s="214"/>
    </row>
    <row r="17" ht="22.5" customHeight="1">
      <c r="A17" t="s" s="43">
        <v>158</v>
      </c>
      <c r="B17" s="147">
        <v>2072000000</v>
      </c>
      <c r="C17" s="43"/>
      <c r="D17" s="43"/>
      <c r="E17" s="147">
        <v>523000000</v>
      </c>
      <c r="F17" s="83"/>
      <c r="G17" s="43"/>
      <c r="H17" s="147">
        <v>2595000000</v>
      </c>
      <c r="I17" s="83"/>
      <c r="J17" s="43"/>
      <c r="K17" s="43"/>
      <c r="L17" s="83"/>
      <c r="M17" s="83"/>
      <c r="N17" s="43"/>
      <c r="O17" s="43"/>
      <c r="P17" s="83"/>
      <c r="Q17" s="83"/>
      <c r="R17" s="43"/>
      <c r="S17" s="214"/>
      <c r="T17" s="214"/>
      <c r="U17" s="214"/>
      <c r="V17" s="214"/>
      <c r="W17" s="214"/>
      <c r="X17" s="214"/>
      <c r="Y17" s="214"/>
      <c r="Z17" s="214"/>
      <c r="AA17" s="214"/>
      <c r="AB17" s="214"/>
      <c r="AC17" s="214"/>
      <c r="AD17" s="214"/>
    </row>
    <row r="18" ht="22.5" customHeight="1">
      <c r="A18" t="s" s="38">
        <v>159</v>
      </c>
      <c r="B18" s="148">
        <v>-167000000</v>
      </c>
      <c r="C18" s="155"/>
      <c r="D18" s="38"/>
      <c r="E18" s="148">
        <v>-2464000000</v>
      </c>
      <c r="F18" s="155"/>
      <c r="G18" s="45"/>
      <c r="H18" s="148">
        <v>-2631000000</v>
      </c>
      <c r="I18" s="155"/>
      <c r="J18" s="45"/>
      <c r="K18" s="43"/>
      <c r="L18" s="155"/>
      <c r="M18" s="155"/>
      <c r="N18" s="38"/>
      <c r="O18" s="43"/>
      <c r="P18" s="155"/>
      <c r="Q18" s="155"/>
      <c r="R18" s="38"/>
      <c r="S18" s="214"/>
      <c r="T18" s="214"/>
      <c r="U18" s="214"/>
      <c r="V18" s="214"/>
      <c r="W18" s="214"/>
      <c r="X18" s="214"/>
      <c r="Y18" s="214"/>
      <c r="Z18" s="214"/>
      <c r="AA18" s="214"/>
      <c r="AB18" s="214"/>
      <c r="AC18" s="214"/>
      <c r="AD18" s="214"/>
    </row>
    <row r="19" ht="22.5" customHeight="1">
      <c r="A19" t="s" s="43">
        <v>160</v>
      </c>
      <c r="B19" s="147">
        <v>-1436000000</v>
      </c>
      <c r="C19" s="83"/>
      <c r="D19" s="53"/>
      <c r="E19" s="147">
        <v>-31000000</v>
      </c>
      <c r="F19" s="83"/>
      <c r="G19" s="53"/>
      <c r="H19" s="147">
        <v>-1467000000</v>
      </c>
      <c r="I19" s="83"/>
      <c r="J19" s="53"/>
      <c r="K19" s="43"/>
      <c r="L19" s="83"/>
      <c r="M19" s="83"/>
      <c r="N19" s="43"/>
      <c r="O19" s="43"/>
      <c r="P19" s="83"/>
      <c r="Q19" s="83"/>
      <c r="R19" s="43"/>
      <c r="S19" s="214"/>
      <c r="T19" s="214"/>
      <c r="U19" s="214"/>
      <c r="V19" s="214"/>
      <c r="W19" s="214"/>
      <c r="X19" s="214"/>
      <c r="Y19" s="214"/>
      <c r="Z19" s="214"/>
      <c r="AA19" s="214"/>
      <c r="AB19" s="214"/>
      <c r="AC19" s="214"/>
      <c r="AD19" s="214"/>
    </row>
    <row r="20" ht="22.5" customHeight="1">
      <c r="A20" t="s" s="38">
        <v>161</v>
      </c>
      <c r="B20" s="148">
        <v>-85000000</v>
      </c>
      <c r="C20" s="155"/>
      <c r="D20" s="38"/>
      <c r="E20" s="148">
        <v>-1562000000</v>
      </c>
      <c r="F20" s="155"/>
      <c r="G20" s="38"/>
      <c r="H20" s="148">
        <v>-1647000000</v>
      </c>
      <c r="I20" s="155"/>
      <c r="J20" s="38"/>
      <c r="K20" s="43"/>
      <c r="L20" s="155"/>
      <c r="M20" s="155"/>
      <c r="N20" s="38"/>
      <c r="O20" s="43"/>
      <c r="P20" s="155"/>
      <c r="Q20" s="155"/>
      <c r="R20" s="38"/>
      <c r="S20" s="214"/>
      <c r="T20" s="214"/>
      <c r="U20" s="214"/>
      <c r="V20" s="214"/>
      <c r="W20" s="214"/>
      <c r="X20" s="214"/>
      <c r="Y20" s="214"/>
      <c r="Z20" s="214"/>
      <c r="AA20" s="214"/>
      <c r="AB20" s="214"/>
      <c r="AC20" s="214"/>
      <c r="AD20" s="214"/>
    </row>
    <row r="21" ht="22.5" customHeight="1">
      <c r="A21" t="s" s="59">
        <v>162</v>
      </c>
      <c r="B21" s="149">
        <v>-375000000</v>
      </c>
      <c r="C21" s="156"/>
      <c r="D21" s="59"/>
      <c r="E21" s="149">
        <v>-109000000</v>
      </c>
      <c r="F21" s="156"/>
      <c r="G21" s="59"/>
      <c r="H21" s="149">
        <v>-484000000</v>
      </c>
      <c r="I21" s="156"/>
      <c r="J21" s="59"/>
      <c r="K21" s="43"/>
      <c r="L21" s="217"/>
      <c r="M21" s="217"/>
      <c r="N21" s="218"/>
      <c r="O21" s="43"/>
      <c r="P21" s="217"/>
      <c r="Q21" s="217"/>
      <c r="R21" s="157"/>
      <c r="S21" s="214"/>
      <c r="T21" s="214"/>
      <c r="U21" s="214"/>
      <c r="V21" s="214"/>
      <c r="W21" s="214"/>
      <c r="X21" s="214"/>
      <c r="Y21" s="214"/>
      <c r="Z21" s="214"/>
      <c r="AA21" s="214"/>
      <c r="AB21" s="214"/>
      <c r="AC21" s="214"/>
      <c r="AD21" s="214"/>
    </row>
    <row r="22" ht="22.5" customHeight="1">
      <c r="A22" t="s" s="150">
        <v>185</v>
      </c>
      <c r="B22" t="s" s="150">
        <v>156</v>
      </c>
      <c r="C22" s="151">
        <f>SUM(B15:C21)</f>
        <v>36876000000</v>
      </c>
      <c r="D22" s="158"/>
      <c r="E22" t="s" s="150">
        <v>156</v>
      </c>
      <c r="F22" s="151">
        <f>SUM(E15:F21)</f>
        <v>21980000000</v>
      </c>
      <c r="G22" s="158"/>
      <c r="H22" t="s" s="150">
        <v>156</v>
      </c>
      <c r="I22" s="151">
        <f>SUM(H15:I21)</f>
        <v>58856000000</v>
      </c>
      <c r="J22" s="158"/>
      <c r="K22" s="43"/>
      <c r="L22" t="s" s="150">
        <v>156</v>
      </c>
      <c r="M22" s="151">
        <v>7603142502</v>
      </c>
      <c r="N22" s="158"/>
      <c r="O22" s="43"/>
      <c r="P22" t="s" s="150">
        <v>156</v>
      </c>
      <c r="Q22" s="151">
        <v>73667362867</v>
      </c>
      <c r="R22" s="158"/>
    </row>
    <row r="23" ht="22.5" customHeight="1">
      <c r="A23" s="144"/>
      <c r="B23" s="144"/>
      <c r="C23" s="170"/>
      <c r="D23" s="153"/>
      <c r="E23" s="144"/>
      <c r="F23" s="170"/>
      <c r="G23" s="153"/>
      <c r="H23" s="144"/>
      <c r="I23" s="170"/>
      <c r="J23" s="153"/>
      <c r="K23" s="43"/>
      <c r="L23" s="144"/>
      <c r="M23" s="170"/>
      <c r="N23" s="153"/>
      <c r="O23" s="43"/>
      <c r="P23" s="144"/>
      <c r="Q23" s="170"/>
      <c r="R23" s="153"/>
    </row>
    <row r="24" ht="22.5" customHeight="1">
      <c r="A24" t="s" s="143">
        <v>208</v>
      </c>
      <c r="B24" s="152"/>
      <c r="C24" s="152"/>
      <c r="D24" s="152"/>
      <c r="E24" s="152"/>
      <c r="F24" s="152"/>
      <c r="G24" s="152"/>
      <c r="H24" s="152"/>
      <c r="I24" s="152"/>
      <c r="J24" s="152"/>
      <c r="K24" s="43"/>
      <c r="L24" s="152"/>
      <c r="M24" s="152"/>
      <c r="N24" s="152"/>
      <c r="O24" s="43"/>
      <c r="P24" s="152"/>
      <c r="Q24" s="152"/>
      <c r="R24" s="152"/>
    </row>
    <row r="25" ht="22.5" customHeight="1">
      <c r="A25" t="s" s="153">
        <v>188</v>
      </c>
      <c r="B25" t="s" s="144">
        <v>156</v>
      </c>
      <c r="C25" s="145">
        <f>C22</f>
        <v>36876000000</v>
      </c>
      <c r="D25" s="153"/>
      <c r="E25" t="s" s="144">
        <v>156</v>
      </c>
      <c r="F25" s="145">
        <f>F22</f>
        <v>21980000000</v>
      </c>
      <c r="G25" s="153"/>
      <c r="H25" t="s" s="144">
        <v>156</v>
      </c>
      <c r="I25" s="145">
        <f>I22</f>
        <v>58856000000</v>
      </c>
      <c r="J25" s="153"/>
      <c r="K25" s="43"/>
      <c r="L25" t="s" s="144">
        <v>156</v>
      </c>
      <c r="M25" s="145">
        <f>M22</f>
        <v>7603000000</v>
      </c>
      <c r="N25" s="153"/>
      <c r="O25" s="43"/>
      <c r="P25" t="s" s="144">
        <v>156</v>
      </c>
      <c r="Q25" s="145">
        <f>Q22</f>
        <v>73667000000</v>
      </c>
      <c r="R25" s="153"/>
    </row>
    <row r="26" ht="22.5" customHeight="1">
      <c r="A26" t="s" s="82">
        <v>157</v>
      </c>
      <c r="B26" s="82"/>
      <c r="C26" s="146">
        <v>2485000000</v>
      </c>
      <c r="D26" s="82"/>
      <c r="E26" s="154"/>
      <c r="F26" s="146">
        <v>54000000</v>
      </c>
      <c r="G26" s="82"/>
      <c r="H26" s="154"/>
      <c r="I26" s="146">
        <v>2539000000</v>
      </c>
      <c r="J26" s="82"/>
      <c r="K26" s="43"/>
      <c r="L26" s="154"/>
      <c r="M26" s="154"/>
      <c r="N26" s="82"/>
      <c r="O26" s="43"/>
      <c r="P26" s="154"/>
      <c r="Q26" s="154"/>
      <c r="R26" s="82"/>
    </row>
    <row r="27" ht="22.5" customHeight="1">
      <c r="A27" t="s" s="43">
        <v>158</v>
      </c>
      <c r="B27" s="43"/>
      <c r="C27" s="147">
        <v>2000000000</v>
      </c>
      <c r="D27" s="43"/>
      <c r="E27" s="83"/>
      <c r="F27" s="147">
        <v>443000000</v>
      </c>
      <c r="G27" s="43"/>
      <c r="H27" s="83"/>
      <c r="I27" s="147">
        <v>2443000000</v>
      </c>
      <c r="J27" s="43"/>
      <c r="K27" s="43"/>
      <c r="L27" s="83"/>
      <c r="M27" s="83"/>
      <c r="N27" s="43"/>
      <c r="O27" s="43"/>
      <c r="P27" s="83"/>
      <c r="Q27" s="83"/>
      <c r="R27" s="43"/>
    </row>
    <row r="28" ht="22.5" customHeight="1">
      <c r="A28" t="s" s="38">
        <v>159</v>
      </c>
      <c r="B28" s="155"/>
      <c r="C28" s="148">
        <v>-205000000</v>
      </c>
      <c r="D28" s="38"/>
      <c r="E28" s="155"/>
      <c r="F28" s="148">
        <v>-2365000000</v>
      </c>
      <c r="G28" s="45"/>
      <c r="H28" s="155"/>
      <c r="I28" s="148">
        <v>-2570000000</v>
      </c>
      <c r="J28" s="45"/>
      <c r="K28" s="43"/>
      <c r="L28" s="155"/>
      <c r="M28" s="155"/>
      <c r="N28" s="38"/>
      <c r="O28" s="43"/>
      <c r="P28" s="155"/>
      <c r="Q28" s="155"/>
      <c r="R28" s="38"/>
    </row>
    <row r="29" ht="22.5" customHeight="1">
      <c r="A29" t="s" s="43">
        <v>160</v>
      </c>
      <c r="B29" s="83"/>
      <c r="C29" s="147">
        <v>-1006000000</v>
      </c>
      <c r="D29" s="53"/>
      <c r="E29" s="83"/>
      <c r="F29" s="147">
        <v>-167000000</v>
      </c>
      <c r="G29" s="53"/>
      <c r="H29" s="83"/>
      <c r="I29" s="147">
        <v>-1173000000</v>
      </c>
      <c r="J29" s="53"/>
      <c r="K29" s="43"/>
      <c r="L29" s="83"/>
      <c r="M29" s="83"/>
      <c r="N29" s="43"/>
      <c r="O29" s="43"/>
      <c r="P29" s="83"/>
      <c r="Q29" s="83"/>
      <c r="R29" s="43"/>
    </row>
    <row r="30" ht="22.5" customHeight="1">
      <c r="A30" t="s" s="38">
        <v>161</v>
      </c>
      <c r="B30" s="155"/>
      <c r="C30" s="148">
        <v>239000000</v>
      </c>
      <c r="D30" s="38"/>
      <c r="E30" s="155"/>
      <c r="F30" s="148">
        <v>1583000000</v>
      </c>
      <c r="G30" s="38"/>
      <c r="H30" s="155"/>
      <c r="I30" s="148">
        <v>1822000000</v>
      </c>
      <c r="J30" s="38"/>
      <c r="K30" s="43"/>
      <c r="L30" s="155"/>
      <c r="M30" s="155"/>
      <c r="N30" s="38"/>
      <c r="O30" s="43"/>
      <c r="P30" s="155"/>
      <c r="Q30" s="155"/>
      <c r="R30" s="38"/>
    </row>
    <row r="31" ht="22.5" customHeight="1">
      <c r="A31" t="s" s="59">
        <v>162</v>
      </c>
      <c r="B31" s="156"/>
      <c r="C31" s="149">
        <v>-120000000</v>
      </c>
      <c r="D31" s="59"/>
      <c r="E31" s="156"/>
      <c r="F31" s="149">
        <v>-114000000</v>
      </c>
      <c r="G31" s="59"/>
      <c r="H31" s="156"/>
      <c r="I31" s="149">
        <v>-234000000</v>
      </c>
      <c r="J31" s="59"/>
      <c r="K31" s="43"/>
      <c r="L31" s="217"/>
      <c r="M31" s="217"/>
      <c r="N31" s="218"/>
      <c r="O31" s="43"/>
      <c r="P31" s="217"/>
      <c r="Q31" s="217"/>
      <c r="R31" s="157"/>
    </row>
    <row r="32" ht="22.5" customHeight="1">
      <c r="A32" t="s" s="150">
        <v>198</v>
      </c>
      <c r="B32" t="s" s="150">
        <v>156</v>
      </c>
      <c r="C32" s="151">
        <f>SUM(B25:C31)</f>
        <v>40269000000</v>
      </c>
      <c r="D32" s="158"/>
      <c r="E32" t="s" s="150">
        <v>156</v>
      </c>
      <c r="F32" s="151">
        <f>SUM(E25:F31)</f>
        <v>21414000000</v>
      </c>
      <c r="G32" s="158"/>
      <c r="H32" t="s" s="150">
        <v>156</v>
      </c>
      <c r="I32" s="151">
        <f>SUM(H25:I31)</f>
        <v>61683000000</v>
      </c>
      <c r="J32" s="158"/>
      <c r="K32" s="43"/>
      <c r="L32" t="s" s="150">
        <v>156</v>
      </c>
      <c r="M32" s="151">
        <v>7304000000</v>
      </c>
      <c r="N32" s="158"/>
      <c r="O32" s="43"/>
      <c r="P32" t="s" s="150">
        <v>156</v>
      </c>
      <c r="Q32" s="151">
        <v>76908000000</v>
      </c>
      <c r="R32" s="158"/>
    </row>
    <row r="33" ht="22.5" customHeight="1">
      <c r="A33" s="219"/>
      <c r="B33" s="219"/>
      <c r="C33" s="220"/>
      <c r="D33" s="221"/>
      <c r="E33" s="219"/>
      <c r="F33" s="220"/>
      <c r="G33" s="221"/>
      <c r="H33" s="219"/>
      <c r="I33" s="220"/>
      <c r="J33" s="221"/>
      <c r="K33" s="43"/>
      <c r="L33" s="219"/>
      <c r="M33" s="220"/>
      <c r="N33" s="221"/>
      <c r="O33" s="43"/>
      <c r="P33" s="219"/>
      <c r="Q33" s="220"/>
      <c r="R33" s="221"/>
    </row>
  </sheetData>
  <mergeCells count="100">
    <mergeCell ref="B3:D3"/>
    <mergeCell ref="B4:D4"/>
    <mergeCell ref="B6:C6"/>
    <mergeCell ref="B8:C8"/>
    <mergeCell ref="B7:C7"/>
    <mergeCell ref="E6:F6"/>
    <mergeCell ref="E7:F7"/>
    <mergeCell ref="E8:F8"/>
    <mergeCell ref="H8:I8"/>
    <mergeCell ref="H7:I7"/>
    <mergeCell ref="H6:I6"/>
    <mergeCell ref="H3:I3"/>
    <mergeCell ref="E4:G4"/>
    <mergeCell ref="E3:G3"/>
    <mergeCell ref="A1:R1"/>
    <mergeCell ref="A2:R2"/>
    <mergeCell ref="H4:J4"/>
    <mergeCell ref="L3:N3"/>
    <mergeCell ref="L4:N4"/>
    <mergeCell ref="P6:Q6"/>
    <mergeCell ref="O3:O12"/>
    <mergeCell ref="P7:Q7"/>
    <mergeCell ref="P8:Q8"/>
    <mergeCell ref="L8:M8"/>
    <mergeCell ref="K3:K12"/>
    <mergeCell ref="L7:M7"/>
    <mergeCell ref="L6:M6"/>
    <mergeCell ref="L11:M11"/>
    <mergeCell ref="L10:M10"/>
    <mergeCell ref="L9:M9"/>
    <mergeCell ref="P9:Q9"/>
    <mergeCell ref="P10:Q10"/>
    <mergeCell ref="P11:Q11"/>
    <mergeCell ref="L14:N14"/>
    <mergeCell ref="P16:Q16"/>
    <mergeCell ref="L16:M16"/>
    <mergeCell ref="A13:R13"/>
    <mergeCell ref="H14:J14"/>
    <mergeCell ref="H16:I16"/>
    <mergeCell ref="E16:F16"/>
    <mergeCell ref="E14:G14"/>
    <mergeCell ref="H11:I11"/>
    <mergeCell ref="H10:I10"/>
    <mergeCell ref="H9:I9"/>
    <mergeCell ref="E9:F9"/>
    <mergeCell ref="E10:F10"/>
    <mergeCell ref="E11:F11"/>
    <mergeCell ref="B10:C10"/>
    <mergeCell ref="B9:C9"/>
    <mergeCell ref="B11:C11"/>
    <mergeCell ref="B14:D14"/>
    <mergeCell ref="B16:C16"/>
    <mergeCell ref="B17:C17"/>
    <mergeCell ref="B18:C18"/>
    <mergeCell ref="B20:C20"/>
    <mergeCell ref="B19:C19"/>
    <mergeCell ref="E17:F17"/>
    <mergeCell ref="E18:F18"/>
    <mergeCell ref="H17:I17"/>
    <mergeCell ref="H18:I18"/>
    <mergeCell ref="H19:I19"/>
    <mergeCell ref="H20:I20"/>
    <mergeCell ref="E19:F19"/>
    <mergeCell ref="E20:F20"/>
    <mergeCell ref="E21:F21"/>
    <mergeCell ref="H21:I21"/>
    <mergeCell ref="E24:G24"/>
    <mergeCell ref="B24:D24"/>
    <mergeCell ref="B21:C21"/>
    <mergeCell ref="L26:M26"/>
    <mergeCell ref="L27:M27"/>
    <mergeCell ref="L28:M28"/>
    <mergeCell ref="K24:K32"/>
    <mergeCell ref="L31:M31"/>
    <mergeCell ref="L30:M30"/>
    <mergeCell ref="L29:M29"/>
    <mergeCell ref="P31:Q31"/>
    <mergeCell ref="P30:Q30"/>
    <mergeCell ref="P29:Q29"/>
    <mergeCell ref="P28:Q28"/>
    <mergeCell ref="P27:Q27"/>
    <mergeCell ref="O24:O32"/>
    <mergeCell ref="P26:Q26"/>
    <mergeCell ref="P21:Q21"/>
    <mergeCell ref="L24:N24"/>
    <mergeCell ref="H24:J24"/>
    <mergeCell ref="L21:M21"/>
    <mergeCell ref="L20:M20"/>
    <mergeCell ref="L19:M19"/>
    <mergeCell ref="K14:K22"/>
    <mergeCell ref="L18:M18"/>
    <mergeCell ref="L17:M17"/>
    <mergeCell ref="P20:Q20"/>
    <mergeCell ref="P19:Q19"/>
    <mergeCell ref="P18:Q18"/>
    <mergeCell ref="O14:O22"/>
    <mergeCell ref="P17:Q17"/>
    <mergeCell ref="P24:R24"/>
    <mergeCell ref="P14:R14"/>
    <mergeCell ref="P4:R4"/>
  </mergeCells>
  <pageMargins left="0.75" right="0.75" top="1" bottom="1" header="0.5" footer="0.5"/>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1"/>
  <sheetViews>
    <sheetView showRuler="false" workbookViewId="0"/>
  </sheetViews>
  <sheetFormatPr baseColWidth="12" defaultRowHeight="15" x14ac:dyDescent="0"/>
  <cols>
    <col min="1" max="1" width="6.61" customWidth="1"/>
    <col min="2" max="2" width="59.84" customWidth="1"/>
    <col min="3" max="3" width="10.71" customWidth="1" hidden="1"/>
    <col min="4" max="4" width="10.71" customWidth="1" hidden="1"/>
    <col min="5" max="5" width="10.71" customWidth="1" hidden="1"/>
    <col min="6" max="6" width="10.71" customWidth="1" hidden="1"/>
    <col min="7" max="7" width="10.71" customWidth="1"/>
    <col min="8" max="8" width="10.71" customWidth="1"/>
    <col min="9" max="9" width="10.71" customWidth="1"/>
    <col min="10" max="10" width="10.71" customWidth="1"/>
    <col min="11" max="11" width="10.71" customWidth="1"/>
    <col min="12" max="12" width="10.71" customWidth="1"/>
    <col min="13" max="13" width="10.71" customWidth="1"/>
    <col min="14" max="14" width="10.71" customWidth="1"/>
    <col min="15" max="15" width="10.71" customWidth="1"/>
    <col min="16" max="16" width="10.71" customWidth="1"/>
    <col min="17" max="17" width="10.71" customWidth="1"/>
    <col min="18" max="18" width="10.71" customWidth="1"/>
    <col min="19" max="19" width="10.71" customWidth="1"/>
    <col min="20" max="20" width="10.71" customWidth="1"/>
    <col min="21" max="21" width="10.71" customWidth="1"/>
    <col min="22" max="22" width="10.71" customWidth="1"/>
  </cols>
  <sheetData>
    <row r="1" ht="27.5" customHeight="1">
      <c r="B1" t="s" s="6">
        <v>209</v>
      </c>
    </row>
    <row r="2" customHeight="1"/>
    <row r="3" customHeight="1">
      <c r="A3" s="222">
        <v>2</v>
      </c>
      <c r="B3" t="s" s="99">
        <v>210</v>
      </c>
    </row>
    <row r="4" ht="20.833333333333332" customHeight="1">
      <c r="B4" s="7"/>
      <c r="C4" t="s" s="223">
        <v>211</v>
      </c>
      <c r="D4" s="223"/>
      <c r="E4" s="223"/>
      <c r="F4" s="223"/>
      <c r="G4" s="223"/>
      <c r="H4" s="223"/>
      <c r="I4" s="223"/>
      <c r="J4" s="223"/>
      <c r="K4" s="223"/>
      <c r="L4" s="223"/>
      <c r="M4" s="223"/>
      <c r="N4" s="223"/>
      <c r="O4" s="223"/>
      <c r="P4" s="223"/>
      <c r="Q4" s="223"/>
      <c r="R4" s="223"/>
      <c r="S4" s="224"/>
      <c r="T4" t="s" s="225">
        <v>212</v>
      </c>
      <c r="U4" s="223"/>
      <c r="V4" s="223"/>
    </row>
    <row r="5" ht="20.833333333333332" customHeight="1">
      <c r="B5" t="s" s="226">
        <v>213</v>
      </c>
      <c r="C5" s="227"/>
      <c r="D5" s="227"/>
      <c r="E5" s="227"/>
      <c r="F5" s="227"/>
      <c r="G5" t="s" s="227">
        <v>6</v>
      </c>
      <c r="H5" t="s" s="227">
        <v>7</v>
      </c>
      <c r="I5" t="s" s="227">
        <v>214</v>
      </c>
      <c r="J5" t="s" s="227">
        <v>9</v>
      </c>
      <c r="K5" t="s" s="227">
        <v>10</v>
      </c>
      <c r="L5" t="s" s="227">
        <v>11</v>
      </c>
      <c r="M5" t="s" s="227">
        <v>12</v>
      </c>
      <c r="N5" t="s" s="227">
        <v>13</v>
      </c>
      <c r="O5" t="s" s="227">
        <v>215</v>
      </c>
      <c r="P5" t="s" s="227">
        <v>216</v>
      </c>
      <c r="Q5" t="s" s="227">
        <v>217</v>
      </c>
      <c r="R5" t="s" s="227">
        <v>218</v>
      </c>
      <c r="S5" t="s" s="228">
        <v>219</v>
      </c>
      <c r="T5" t="s" s="229">
        <v>46</v>
      </c>
      <c r="U5" t="s" s="230">
        <v>47</v>
      </c>
      <c r="V5" t="s" s="230">
        <v>48</v>
      </c>
    </row>
    <row r="6" ht="20.833333333333332" customHeight="1">
      <c r="B6" t="s" s="171">
        <v>220</v>
      </c>
      <c r="C6" s="231"/>
      <c r="D6" s="231"/>
      <c r="E6" s="231"/>
      <c r="F6" s="231"/>
      <c r="G6" s="232">
        <v>2534000000</v>
      </c>
      <c r="H6" s="232">
        <v>1470000000</v>
      </c>
      <c r="I6" s="232">
        <v>2971000000</v>
      </c>
      <c r="J6" s="232">
        <v>2439000000</v>
      </c>
      <c r="K6" s="232">
        <v>1302000000</v>
      </c>
      <c r="L6" s="232">
        <v>2094000000</v>
      </c>
      <c r="M6" s="232">
        <v>2886000000</v>
      </c>
      <c r="N6" s="232">
        <v>1502000000</v>
      </c>
      <c r="O6" s="232">
        <v>940000000</v>
      </c>
      <c r="P6" s="232">
        <v>1434000000</v>
      </c>
      <c r="Q6" s="232">
        <v>1219000000</v>
      </c>
      <c r="R6" s="232">
        <v>1464000000</v>
      </c>
      <c r="S6" s="233">
        <v>1632000000</v>
      </c>
      <c r="T6" s="234">
        <v>9414000000</v>
      </c>
      <c r="U6" s="232">
        <v>7784000000</v>
      </c>
      <c r="V6" s="232">
        <v>5057000000</v>
      </c>
    </row>
    <row r="7" customHeight="1"/>
    <row r="8" ht="22.5" customHeight="1">
      <c r="A8" s="222">
        <v>3</v>
      </c>
      <c r="B8" t="s" s="99">
        <v>221</v>
      </c>
    </row>
    <row r="9" ht="22.5" customHeight="1">
      <c r="B9" s="7"/>
      <c r="C9" t="s" s="223">
        <v>211</v>
      </c>
      <c r="D9" s="223"/>
      <c r="E9" s="223"/>
      <c r="F9" s="223"/>
      <c r="G9" s="223"/>
      <c r="H9" s="223"/>
      <c r="I9" s="223"/>
      <c r="J9" s="223"/>
      <c r="K9" s="223"/>
      <c r="L9" s="223"/>
      <c r="M9" s="223"/>
      <c r="N9" s="223"/>
      <c r="O9" s="223"/>
      <c r="P9" s="223"/>
      <c r="Q9" s="223"/>
      <c r="R9" s="223"/>
      <c r="S9" s="224"/>
      <c r="T9" t="s" s="225">
        <v>212</v>
      </c>
      <c r="U9" s="223"/>
      <c r="V9" s="223"/>
    </row>
    <row r="10" ht="22.5" customHeight="1">
      <c r="B10" t="s" s="226">
        <v>98</v>
      </c>
      <c r="C10" s="227"/>
      <c r="D10" s="227"/>
      <c r="E10" s="227"/>
      <c r="F10" s="227"/>
      <c r="G10" t="s" s="227">
        <v>6</v>
      </c>
      <c r="H10" t="s" s="227">
        <v>7</v>
      </c>
      <c r="I10" t="s" s="227">
        <v>8</v>
      </c>
      <c r="J10" t="s" s="227">
        <v>9</v>
      </c>
      <c r="K10" t="s" s="227">
        <v>10</v>
      </c>
      <c r="L10" t="s" s="227">
        <v>11</v>
      </c>
      <c r="M10" t="s" s="227">
        <v>12</v>
      </c>
      <c r="N10" t="s" s="227">
        <v>13</v>
      </c>
      <c r="O10" t="s" s="227">
        <v>14</v>
      </c>
      <c r="P10" t="s" s="227">
        <v>15</v>
      </c>
      <c r="Q10" t="s" s="227">
        <v>16</v>
      </c>
      <c r="R10" t="s" s="227">
        <v>17</v>
      </c>
      <c r="S10" t="s" s="228">
        <v>18</v>
      </c>
      <c r="T10" t="s" s="229">
        <v>46</v>
      </c>
      <c r="U10" t="s" s="230">
        <v>47</v>
      </c>
      <c r="V10" t="s" s="230">
        <v>48</v>
      </c>
    </row>
    <row r="11" ht="22.5" customHeight="1">
      <c r="B11" t="s" s="171">
        <v>222</v>
      </c>
      <c r="C11" s="231"/>
      <c r="D11" s="231"/>
      <c r="E11" s="231"/>
      <c r="F11" s="231"/>
      <c r="G11" s="235">
        <v>1485000</v>
      </c>
      <c r="H11" s="235">
        <v>2245293</v>
      </c>
      <c r="I11" s="235">
        <v>1701547</v>
      </c>
      <c r="J11" s="235">
        <v>4324985</v>
      </c>
      <c r="K11" s="235">
        <v>1004873</v>
      </c>
      <c r="L11" s="235">
        <v>2273582</v>
      </c>
      <c r="M11" s="235">
        <v>591902</v>
      </c>
      <c r="N11" s="235">
        <v>1592494</v>
      </c>
      <c r="O11" s="235">
        <v>0</v>
      </c>
      <c r="P11" s="235">
        <v>148285</v>
      </c>
      <c r="Q11" s="235">
        <v>1097129</v>
      </c>
      <c r="R11" s="235">
        <v>710443.92</v>
      </c>
      <c r="S11" s="236">
        <v>303058.8</v>
      </c>
      <c r="T11" s="237">
        <v>6013074</v>
      </c>
      <c r="U11" s="235">
        <v>3646220</v>
      </c>
      <c r="V11" s="235">
        <v>671657.6</v>
      </c>
    </row>
    <row r="12" ht="22.5" customHeight="1"/>
    <row r="13" ht="22.5" customHeight="1">
      <c r="A13" s="222">
        <v>4</v>
      </c>
      <c r="B13" t="s" s="99">
        <v>223</v>
      </c>
    </row>
    <row r="14" ht="22.5" customHeight="1">
      <c r="B14" s="7"/>
      <c r="C14" t="s" s="223">
        <v>211</v>
      </c>
      <c r="D14" s="223"/>
      <c r="E14" s="223"/>
      <c r="F14" s="223"/>
      <c r="G14" s="223"/>
      <c r="H14" s="223"/>
      <c r="I14" s="223"/>
      <c r="J14" s="223"/>
      <c r="K14" s="223"/>
      <c r="L14" s="223"/>
      <c r="M14" s="223"/>
      <c r="N14" s="223"/>
      <c r="O14" s="223"/>
      <c r="P14" s="223"/>
      <c r="Q14" s="223"/>
      <c r="R14" s="223"/>
      <c r="S14" s="224"/>
      <c r="T14" t="s" s="225">
        <v>212</v>
      </c>
      <c r="U14" s="223"/>
      <c r="V14" s="223"/>
    </row>
    <row r="15" ht="22.5" customHeight="1">
      <c r="B15" t="s" s="226">
        <v>98</v>
      </c>
      <c r="C15" s="227"/>
      <c r="D15" s="227"/>
      <c r="E15" s="227"/>
      <c r="F15" s="227"/>
      <c r="G15" t="s" s="227">
        <v>6</v>
      </c>
      <c r="H15" t="s" s="227">
        <v>7</v>
      </c>
      <c r="I15" t="s" s="227">
        <v>8</v>
      </c>
      <c r="J15" t="s" s="227">
        <v>9</v>
      </c>
      <c r="K15" t="s" s="227">
        <v>10</v>
      </c>
      <c r="L15" t="s" s="227">
        <v>11</v>
      </c>
      <c r="M15" t="s" s="227">
        <v>12</v>
      </c>
      <c r="N15" t="s" s="227">
        <v>13</v>
      </c>
      <c r="O15" t="s" s="227">
        <v>14</v>
      </c>
      <c r="P15" t="s" s="227">
        <v>15</v>
      </c>
      <c r="Q15" t="s" s="227">
        <v>16</v>
      </c>
      <c r="R15" t="s" s="227">
        <v>17</v>
      </c>
      <c r="S15" t="s" s="228">
        <v>18</v>
      </c>
      <c r="T15" t="s" s="229">
        <v>46</v>
      </c>
      <c r="U15" t="s" s="230">
        <v>47</v>
      </c>
      <c r="V15" t="s" s="230">
        <v>48</v>
      </c>
    </row>
    <row r="16" ht="22.5" customHeight="1">
      <c r="B16" t="s" s="171">
        <v>136</v>
      </c>
      <c r="C16" s="231"/>
      <c r="D16" s="231"/>
      <c r="E16" s="231"/>
      <c r="F16" s="231"/>
      <c r="G16" s="235">
        <v>2360074</v>
      </c>
      <c r="H16" s="235">
        <v>2554000</v>
      </c>
      <c r="I16" s="235">
        <v>2275000</v>
      </c>
      <c r="J16" s="235">
        <v>3183000</v>
      </c>
      <c r="K16" s="235">
        <v>2558000</v>
      </c>
      <c r="L16" s="235">
        <v>2313000</v>
      </c>
      <c r="M16" s="235">
        <v>3115000</v>
      </c>
      <c r="N16" s="235">
        <v>2855000</v>
      </c>
      <c r="O16" s="235">
        <v>3307000</v>
      </c>
      <c r="P16" s="235">
        <v>3834000</v>
      </c>
      <c r="Q16" s="235">
        <v>3658000</v>
      </c>
      <c r="R16" s="235">
        <v>3757000</v>
      </c>
      <c r="S16" s="236">
        <v>3933000</v>
      </c>
      <c r="T16" s="237">
        <v>10372000</v>
      </c>
      <c r="U16" s="235">
        <v>10841000</v>
      </c>
      <c r="V16" s="235">
        <v>14556000</v>
      </c>
    </row>
    <row r="17" customHeight="1"/>
    <row r="18" ht="22.5" customHeight="1">
      <c r="A18" s="222">
        <v>5</v>
      </c>
      <c r="B18" t="s" s="99">
        <v>224</v>
      </c>
    </row>
    <row r="19" ht="22.5" customHeight="1">
      <c r="B19" s="7"/>
      <c r="C19" t="s" s="223">
        <v>211</v>
      </c>
      <c r="D19" s="223"/>
      <c r="E19" s="223"/>
      <c r="F19" s="223"/>
      <c r="G19" s="223"/>
      <c r="H19" s="223"/>
      <c r="I19" s="223"/>
      <c r="J19" s="223"/>
      <c r="K19" s="223"/>
      <c r="L19" s="223"/>
      <c r="M19" s="223"/>
      <c r="N19" s="223"/>
      <c r="O19" s="223"/>
      <c r="P19" s="223"/>
      <c r="Q19" s="223"/>
      <c r="R19" s="223"/>
      <c r="S19" s="224"/>
      <c r="T19" t="s" s="225">
        <v>212</v>
      </c>
      <c r="U19" s="223"/>
      <c r="V19" s="223"/>
    </row>
    <row r="20" ht="22.5" customHeight="1">
      <c r="B20" t="s" s="226">
        <v>98</v>
      </c>
      <c r="C20" s="227"/>
      <c r="D20" s="227"/>
      <c r="E20" s="227"/>
      <c r="F20" s="227"/>
      <c r="G20" t="s" s="227">
        <v>6</v>
      </c>
      <c r="H20" t="s" s="227">
        <v>7</v>
      </c>
      <c r="I20" t="s" s="227">
        <v>8</v>
      </c>
      <c r="J20" t="s" s="227">
        <v>9</v>
      </c>
      <c r="K20" t="s" s="227">
        <v>10</v>
      </c>
      <c r="L20" t="s" s="227">
        <v>11</v>
      </c>
      <c r="M20" t="s" s="227">
        <v>12</v>
      </c>
      <c r="N20" t="s" s="227">
        <v>13</v>
      </c>
      <c r="O20" t="s" s="227">
        <v>14</v>
      </c>
      <c r="P20" t="s" s="227">
        <v>15</v>
      </c>
      <c r="Q20" t="s" s="227">
        <v>16</v>
      </c>
      <c r="R20" t="s" s="227">
        <v>17</v>
      </c>
      <c r="S20" t="s" s="228">
        <v>18</v>
      </c>
      <c r="T20" t="s" s="229">
        <v>46</v>
      </c>
      <c r="U20" t="s" s="230">
        <v>47</v>
      </c>
      <c r="V20" t="s" s="230">
        <v>48</v>
      </c>
    </row>
    <row r="21" ht="22.5" customHeight="1">
      <c r="B21" t="s" s="171">
        <v>102</v>
      </c>
      <c r="C21" s="231"/>
      <c r="D21" s="231"/>
      <c r="E21" s="231"/>
      <c r="F21" s="231"/>
      <c r="G21" s="235">
        <v>587794</v>
      </c>
      <c r="H21" s="235">
        <v>802453</v>
      </c>
      <c r="I21" s="235">
        <v>592409</v>
      </c>
      <c r="J21" s="235">
        <v>1127747</v>
      </c>
      <c r="K21" s="235">
        <v>513125</v>
      </c>
      <c r="L21" s="235">
        <v>267526</v>
      </c>
      <c r="M21" s="235">
        <v>420500</v>
      </c>
      <c r="N21" s="235">
        <v>444889</v>
      </c>
      <c r="O21" s="235">
        <v>4563129</v>
      </c>
      <c r="P21" s="235">
        <v>198942</v>
      </c>
      <c r="Q21" s="235">
        <v>1120591</v>
      </c>
      <c r="R21" s="235">
        <v>942908</v>
      </c>
      <c r="S21" s="236">
        <v>286474</v>
      </c>
      <c r="T21" s="237">
        <v>3110402</v>
      </c>
      <c r="U21" s="235">
        <v>1647000</v>
      </c>
      <c r="V21" s="235">
        <v>6825570</v>
      </c>
    </row>
    <row r="22" customHeight="1"/>
    <row r="23" ht="22.5" customHeight="1">
      <c r="A23" s="222">
        <v>6</v>
      </c>
      <c r="B23" t="s" s="99">
        <v>225</v>
      </c>
    </row>
    <row r="24" ht="22.5" customHeight="1">
      <c r="B24" s="7"/>
      <c r="C24" t="s" s="223">
        <v>211</v>
      </c>
      <c r="D24" s="223"/>
      <c r="E24" s="223"/>
      <c r="F24" s="223"/>
      <c r="G24" s="223"/>
      <c r="H24" s="223"/>
      <c r="I24" s="223"/>
      <c r="J24" s="223"/>
      <c r="K24" s="223"/>
      <c r="L24" s="223"/>
      <c r="M24" s="223"/>
      <c r="N24" s="223"/>
      <c r="O24" s="223"/>
      <c r="P24" s="223"/>
      <c r="Q24" s="223"/>
      <c r="R24" s="223"/>
      <c r="S24" s="224"/>
      <c r="T24" t="s" s="225">
        <v>212</v>
      </c>
      <c r="U24" s="223"/>
      <c r="V24" s="223"/>
    </row>
    <row r="25" ht="22.5" customHeight="1">
      <c r="B25" t="s" s="226">
        <v>98</v>
      </c>
      <c r="C25" s="227"/>
      <c r="D25" s="227"/>
      <c r="E25" s="227"/>
      <c r="F25" s="227"/>
      <c r="G25" t="s" s="227">
        <v>6</v>
      </c>
      <c r="H25" t="s" s="227">
        <v>7</v>
      </c>
      <c r="I25" t="s" s="227">
        <v>8</v>
      </c>
      <c r="J25" t="s" s="227">
        <v>9</v>
      </c>
      <c r="K25" t="s" s="227">
        <v>10</v>
      </c>
      <c r="L25" t="s" s="227">
        <v>11</v>
      </c>
      <c r="M25" t="s" s="227">
        <v>12</v>
      </c>
      <c r="N25" t="s" s="227">
        <v>13</v>
      </c>
      <c r="O25" t="s" s="227">
        <v>14</v>
      </c>
      <c r="P25" t="s" s="227">
        <v>15</v>
      </c>
      <c r="Q25" t="s" s="227">
        <v>16</v>
      </c>
      <c r="R25" t="s" s="227">
        <v>17</v>
      </c>
      <c r="S25" t="s" s="228">
        <v>18</v>
      </c>
      <c r="T25" t="s" s="229">
        <v>46</v>
      </c>
      <c r="U25" t="s" s="230">
        <v>47</v>
      </c>
      <c r="V25" t="s" s="230">
        <v>48</v>
      </c>
    </row>
    <row r="26" ht="22.5" customHeight="1">
      <c r="B26" t="s" s="238">
        <v>26</v>
      </c>
      <c r="C26" s="231"/>
      <c r="D26" s="231"/>
      <c r="E26" s="231"/>
      <c r="F26" s="231"/>
      <c r="G26" s="235">
        <v>-24532000</v>
      </c>
      <c r="H26" s="235">
        <v>-21651000</v>
      </c>
      <c r="I26" s="235">
        <v>-20131000</v>
      </c>
      <c r="J26" s="235">
        <v>-22037000</v>
      </c>
      <c r="K26" s="235">
        <v>-21258000</v>
      </c>
      <c r="L26" s="235">
        <v>-23093000</v>
      </c>
      <c r="M26" s="235">
        <v>-21982000</v>
      </c>
      <c r="N26" s="235">
        <v>-22574000</v>
      </c>
      <c r="O26" s="235">
        <v>-25779000</v>
      </c>
      <c r="P26" s="235">
        <v>-28726000</v>
      </c>
      <c r="Q26" s="235">
        <v>-21397000</v>
      </c>
      <c r="R26" s="235">
        <v>-24899000</v>
      </c>
      <c r="S26" s="236">
        <v>-25179000</v>
      </c>
      <c r="T26" s="237">
        <v>-88351000</v>
      </c>
      <c r="U26" s="235">
        <v>-88907000</v>
      </c>
      <c r="V26" s="235">
        <v>-100801000</v>
      </c>
    </row>
    <row r="27" ht="22.5" customHeight="1">
      <c r="B27" t="s" s="53">
        <v>119</v>
      </c>
      <c r="C27" s="239"/>
      <c r="D27" s="239"/>
      <c r="E27" s="239"/>
      <c r="F27" s="239"/>
      <c r="G27" s="239"/>
      <c r="H27" s="239"/>
      <c r="I27" s="239"/>
      <c r="J27" s="239"/>
      <c r="K27" s="239"/>
      <c r="L27" s="239"/>
      <c r="M27" s="239"/>
      <c r="N27" s="239"/>
      <c r="O27" s="239"/>
      <c r="P27" s="239"/>
      <c r="Q27" s="239"/>
      <c r="R27" s="239"/>
      <c r="S27" s="263"/>
      <c r="T27" s="264"/>
      <c r="U27" s="239"/>
      <c r="V27" s="239"/>
    </row>
    <row r="28" ht="22.5" customHeight="1">
      <c r="B28" t="s" s="240">
        <v>226</v>
      </c>
      <c r="C28" s="241"/>
      <c r="D28" s="241"/>
      <c r="E28" s="241"/>
      <c r="F28" s="241"/>
      <c r="G28" s="242">
        <v>5300000</v>
      </c>
      <c r="H28" s="242">
        <v>1183000</v>
      </c>
      <c r="I28" s="242">
        <v>744000</v>
      </c>
      <c r="J28" s="242">
        <v>600000</v>
      </c>
      <c r="K28" s="242">
        <v>79000</v>
      </c>
      <c r="L28" s="242">
        <v>1625000</v>
      </c>
      <c r="M28" s="242">
        <v>346000</v>
      </c>
      <c r="N28" s="242">
        <v>1000</v>
      </c>
      <c r="O28" s="242">
        <v>2359000</v>
      </c>
      <c r="P28" s="242">
        <v>4400000</v>
      </c>
      <c r="Q28" s="242">
        <v>-441000</v>
      </c>
      <c r="R28" s="242">
        <v>127000</v>
      </c>
      <c r="S28" s="243">
        <v>56000</v>
      </c>
      <c r="T28" s="244">
        <v>7827000</v>
      </c>
      <c r="U28" s="242">
        <v>2051000</v>
      </c>
      <c r="V28" s="242">
        <v>6445000</v>
      </c>
    </row>
    <row r="29" ht="22.5" customHeight="1">
      <c r="B29" t="s" s="245">
        <v>136</v>
      </c>
      <c r="C29" s="239"/>
      <c r="D29" s="239"/>
      <c r="E29" s="239"/>
      <c r="F29" s="239"/>
      <c r="G29" s="246">
        <v>2360000</v>
      </c>
      <c r="H29" s="246">
        <v>2554000</v>
      </c>
      <c r="I29" s="246">
        <v>2275000</v>
      </c>
      <c r="J29" s="246">
        <v>3183000</v>
      </c>
      <c r="K29" s="246">
        <v>2558000</v>
      </c>
      <c r="L29" s="246">
        <v>2313000</v>
      </c>
      <c r="M29" s="246">
        <v>3115000</v>
      </c>
      <c r="N29" s="246">
        <v>2855000</v>
      </c>
      <c r="O29" s="246">
        <v>3307000</v>
      </c>
      <c r="P29" s="246">
        <v>3834000</v>
      </c>
      <c r="Q29" s="246">
        <v>3658000</v>
      </c>
      <c r="R29" s="246">
        <v>3757000</v>
      </c>
      <c r="S29" s="247">
        <v>3933000</v>
      </c>
      <c r="T29" s="248">
        <v>10372000</v>
      </c>
      <c r="U29" s="246">
        <v>10841000</v>
      </c>
      <c r="V29" s="246">
        <v>14556000</v>
      </c>
    </row>
    <row r="30" ht="22.5" customHeight="1">
      <c r="B30" t="s" s="240">
        <v>227</v>
      </c>
      <c r="C30" s="241"/>
      <c r="D30" s="241"/>
      <c r="E30" s="241"/>
      <c r="F30" s="241"/>
      <c r="G30" s="242">
        <v>582951</v>
      </c>
      <c r="H30" s="242">
        <v>582951</v>
      </c>
      <c r="I30" s="242">
        <v>582951</v>
      </c>
      <c r="J30" s="242">
        <v>582951</v>
      </c>
      <c r="K30" s="242">
        <v>578888</v>
      </c>
      <c r="L30" s="242">
        <v>578888</v>
      </c>
      <c r="M30" s="242">
        <v>578888</v>
      </c>
      <c r="N30" s="242">
        <v>578888</v>
      </c>
      <c r="O30" s="242">
        <v>328333</v>
      </c>
      <c r="P30" s="242">
        <v>329333</v>
      </c>
      <c r="Q30" s="242">
        <v>328000</v>
      </c>
      <c r="R30" s="242">
        <v>328000</v>
      </c>
      <c r="S30" s="243">
        <v>328000</v>
      </c>
      <c r="T30" s="244">
        <v>2331805</v>
      </c>
      <c r="U30" s="242">
        <v>2316000</v>
      </c>
      <c r="V30" s="242">
        <v>1313333</v>
      </c>
    </row>
    <row r="31" ht="22.5" customHeight="1">
      <c r="A31" s="214"/>
      <c r="B31" t="s" s="249">
        <v>228</v>
      </c>
      <c r="C31" s="250"/>
      <c r="D31" s="250"/>
      <c r="E31" s="250"/>
      <c r="F31" s="250"/>
      <c r="G31" s="251">
        <f>28000+1000</f>
        <v>29000</v>
      </c>
      <c r="H31" s="251">
        <v>120000</v>
      </c>
      <c r="I31" s="251">
        <v>77000</v>
      </c>
      <c r="J31" s="251">
        <v>419000</v>
      </c>
      <c r="K31" s="251">
        <v>38000</v>
      </c>
      <c r="L31" s="251">
        <v>113000</v>
      </c>
      <c r="M31" s="251">
        <v>89000</v>
      </c>
      <c r="N31" s="251">
        <v>325000</v>
      </c>
      <c r="O31" s="251">
        <v>58000</v>
      </c>
      <c r="P31" s="251">
        <v>668000</v>
      </c>
      <c r="Q31" s="251">
        <v>333000</v>
      </c>
      <c r="R31" s="251">
        <v>1157000</v>
      </c>
      <c r="S31" s="252">
        <v>1158000</v>
      </c>
      <c r="T31" s="253">
        <v>645000</v>
      </c>
      <c r="U31" s="251">
        <v>565000</v>
      </c>
      <c r="V31" s="251">
        <v>2216000</v>
      </c>
      <c r="W31" s="214"/>
      <c r="Y31" s="214"/>
      <c r="Z31" s="214"/>
      <c r="AA31" s="214"/>
      <c r="AB31" s="214"/>
      <c r="AC31" s="214"/>
      <c r="AD31" s="214"/>
      <c r="AE31" s="214"/>
      <c r="AF31" s="214"/>
      <c r="AG31" s="214"/>
      <c r="AH31" s="214"/>
      <c r="AI31" s="214"/>
    </row>
    <row r="32" ht="22.5" customHeight="1">
      <c r="B32" t="s" s="61">
        <v>229</v>
      </c>
      <c r="C32" s="254"/>
      <c r="D32" s="254"/>
      <c r="E32" s="254"/>
      <c r="F32" s="254"/>
      <c r="G32" s="255">
        <f>SUM(G26:G31)</f>
        <v>-16260049</v>
      </c>
      <c r="H32" s="255">
        <f>SUM(H26:H31)</f>
        <v>-17211049</v>
      </c>
      <c r="I32" s="255">
        <v>-16452000</v>
      </c>
      <c r="J32" s="255">
        <f>SUM(J26:J31)</f>
        <v>-17252049</v>
      </c>
      <c r="K32" s="255">
        <f>SUM(K26:K31)</f>
        <v>-18004112</v>
      </c>
      <c r="L32" s="255">
        <f>SUM(L26:L31)</f>
        <v>-18463112</v>
      </c>
      <c r="M32" s="255">
        <f>SUM(M26:M31)</f>
        <v>-17853112</v>
      </c>
      <c r="N32" s="255">
        <f>SUM(N26:N31)</f>
        <v>-18814112</v>
      </c>
      <c r="O32" s="255">
        <f>SUM(O26:O31)</f>
        <v>-19726667</v>
      </c>
      <c r="P32" s="255">
        <f>SUM(P26:P31)</f>
        <v>-19494667</v>
      </c>
      <c r="Q32" s="255">
        <f>SUM(Q26:Q31)</f>
        <v>-17519000</v>
      </c>
      <c r="R32" s="255">
        <f>SUM(R26:R31)</f>
        <v>-19530000</v>
      </c>
      <c r="S32" s="256">
        <f>SUM(S26:S31)</f>
        <v>-19704000</v>
      </c>
      <c r="T32" s="257">
        <f>SUM(T26:T31)</f>
        <v>-67175195</v>
      </c>
      <c r="U32" s="255">
        <f>SUM(U26:U31)</f>
        <v>-73134000</v>
      </c>
      <c r="V32" s="255">
        <f>SUM(V26:V31)</f>
        <v>-76270667</v>
      </c>
    </row>
    <row r="33" ht="22.5" customHeight="1">
      <c r="B33" s="36"/>
      <c r="C33" s="36"/>
      <c r="D33" s="36"/>
      <c r="E33" s="36"/>
      <c r="F33" s="36"/>
      <c r="G33" s="36"/>
      <c r="H33" s="36"/>
      <c r="I33" s="36"/>
      <c r="J33" s="36"/>
      <c r="K33" s="36"/>
      <c r="L33" s="36"/>
      <c r="M33" s="36"/>
      <c r="N33" s="36"/>
      <c r="O33" s="36"/>
      <c r="P33" s="36"/>
      <c r="Q33" s="36"/>
      <c r="R33" s="36"/>
      <c r="S33" s="36"/>
      <c r="T33" s="36"/>
      <c r="U33" s="36"/>
      <c r="V33" s="36"/>
    </row>
    <row r="34" ht="22.5" customHeight="1">
      <c r="A34" s="222">
        <v>7</v>
      </c>
      <c r="B34" t="s" s="99">
        <v>230</v>
      </c>
    </row>
    <row r="35" ht="22.5" customHeight="1">
      <c r="B35" s="7"/>
      <c r="C35" t="s" s="223">
        <v>211</v>
      </c>
      <c r="D35" s="223"/>
      <c r="E35" s="223"/>
      <c r="F35" s="223"/>
      <c r="G35" s="223"/>
      <c r="H35" s="223"/>
      <c r="I35" s="223"/>
      <c r="J35" s="223"/>
      <c r="K35" s="223"/>
      <c r="L35" s="223"/>
      <c r="M35" s="223"/>
      <c r="N35" s="223"/>
      <c r="O35" s="223"/>
      <c r="P35" s="223"/>
      <c r="Q35" s="223"/>
      <c r="R35" s="223"/>
      <c r="S35" s="224"/>
      <c r="T35" t="s" s="225">
        <v>212</v>
      </c>
      <c r="U35" s="223"/>
      <c r="V35" s="223"/>
    </row>
    <row r="36" ht="22.5" customHeight="1">
      <c r="B36" t="s" s="226">
        <v>98</v>
      </c>
      <c r="C36" t="s" s="227">
        <v>2</v>
      </c>
      <c r="D36" t="s" s="227">
        <v>3</v>
      </c>
      <c r="E36" t="s" s="227">
        <v>4</v>
      </c>
      <c r="F36" t="s" s="227">
        <v>57</v>
      </c>
      <c r="G36" t="s" s="227">
        <v>6</v>
      </c>
      <c r="H36" t="s" s="227">
        <v>7</v>
      </c>
      <c r="I36" t="s" s="227">
        <v>8</v>
      </c>
      <c r="J36" t="s" s="227">
        <v>9</v>
      </c>
      <c r="K36" t="s" s="227">
        <v>10</v>
      </c>
      <c r="L36" t="s" s="227">
        <v>11</v>
      </c>
      <c r="M36" t="s" s="227">
        <v>12</v>
      </c>
      <c r="N36" t="s" s="227">
        <v>13</v>
      </c>
      <c r="O36" t="s" s="227">
        <v>14</v>
      </c>
      <c r="P36" t="s" s="227">
        <v>15</v>
      </c>
      <c r="Q36" t="s" s="227">
        <v>16</v>
      </c>
      <c r="R36" t="s" s="227">
        <v>17</v>
      </c>
      <c r="S36" t="s" s="228">
        <v>18</v>
      </c>
      <c r="T36" t="s" s="258">
        <v>46</v>
      </c>
      <c r="U36" t="s" s="259">
        <v>47</v>
      </c>
      <c r="V36" t="s" s="259">
        <v>48</v>
      </c>
    </row>
    <row r="37" ht="22.5" customHeight="1">
      <c r="B37" t="s" s="171">
        <v>104</v>
      </c>
      <c r="C37" s="235">
        <v>-989000</v>
      </c>
      <c r="D37" s="235">
        <v>508000</v>
      </c>
      <c r="E37" s="235">
        <v>-287000</v>
      </c>
      <c r="F37" s="235">
        <v>1479000</v>
      </c>
      <c r="G37" s="235">
        <v>643000</v>
      </c>
      <c r="H37" s="235">
        <v>371000</v>
      </c>
      <c r="I37" s="235">
        <v>314000</v>
      </c>
      <c r="J37" s="235">
        <v>-22000</v>
      </c>
      <c r="K37" s="235">
        <v>336000</v>
      </c>
      <c r="L37" s="235">
        <v>53000</v>
      </c>
      <c r="M37" s="235">
        <v>-478000</v>
      </c>
      <c r="N37" s="235">
        <v>37000</v>
      </c>
      <c r="O37" s="235">
        <v>-343000</v>
      </c>
      <c r="P37" s="235">
        <v>-59000</v>
      </c>
      <c r="Q37" s="235">
        <v>439000</v>
      </c>
      <c r="R37" s="235">
        <v>11000</v>
      </c>
      <c r="S37" s="236">
        <v>9000</v>
      </c>
      <c r="T37" s="237">
        <v>1306000</v>
      </c>
      <c r="U37" s="235">
        <v>-52000</v>
      </c>
      <c r="V37" s="235">
        <v>48000</v>
      </c>
    </row>
    <row r="38" ht="16.666666666666668" customHeight="1"/>
    <row r="39" ht="39.166666666666664" customHeight="1">
      <c r="A39" s="260">
        <v>8</v>
      </c>
      <c r="B39" t="s" s="261">
        <v>231</v>
      </c>
    </row>
    <row r="40" ht="20.833333333333332" customHeight="1"/>
    <row r="41" ht="70" customHeight="1">
      <c r="A41" s="260">
        <v>9</v>
      </c>
      <c r="B41" t="s" s="262">
        <v>232</v>
      </c>
    </row>
  </sheetData>
  <mergeCells count="28">
    <mergeCell ref="C9:S9"/>
    <mergeCell ref="B8:V8"/>
    <mergeCell ref="C4:S4"/>
    <mergeCell ref="B3:V3"/>
    <mergeCell ref="B2:U2"/>
    <mergeCell ref="B1:U1"/>
    <mergeCell ref="B13:V13"/>
    <mergeCell ref="B12:V12"/>
    <mergeCell ref="C14:S14"/>
    <mergeCell ref="B17:V17"/>
    <mergeCell ref="B18:V18"/>
    <mergeCell ref="C19:S19"/>
    <mergeCell ref="B33:V33"/>
    <mergeCell ref="C35:S35"/>
    <mergeCell ref="B34:V34"/>
    <mergeCell ref="C24:S24"/>
    <mergeCell ref="B22:V22"/>
    <mergeCell ref="B23:V23"/>
    <mergeCell ref="T24:V24"/>
    <mergeCell ref="T35:V35"/>
    <mergeCell ref="T19:V19"/>
    <mergeCell ref="T14:V14"/>
    <mergeCell ref="T9:V9"/>
    <mergeCell ref="T4:V4"/>
    <mergeCell ref="B41:V41"/>
    <mergeCell ref="B40:V40"/>
    <mergeCell ref="B38:V38"/>
    <mergeCell ref="B39:V39"/>
  </mergeCells>
  <pageMargins left="0.75" right="0.75" top="1" bottom="1" header="0.5" footer="0.5"/>
  <tableParts coun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8"/>
  <sheetViews>
    <sheetView showRuler="false" workbookViewId="0"/>
  </sheetViews>
  <sheetFormatPr baseColWidth="12" defaultRowHeight="15" x14ac:dyDescent="0"/>
  <cols>
    <col min="1" max="1" width="222.68" customWidth="1"/>
  </cols>
  <sheetData>
    <row r="1" ht="27.5" customHeight="1">
      <c r="A1" t="s" s="6">
        <v>233</v>
      </c>
    </row>
    <row r="2" ht="22.5" customHeight="1"/>
    <row r="3" ht="34.166666666666664" customHeight="1">
      <c r="A3" t="s" s="262">
        <v>234</v>
      </c>
    </row>
    <row r="4" customHeight="1"/>
    <row r="5" customHeight="1"/>
    <row r="6" customHeight="1"/>
    <row r="7" customHeight="1"/>
    <row r="8" ht="22.5" customHeight="1"/>
    <row r="9" ht="72.5" customHeight="1">
      <c r="A9" t="s" s="262">
        <v>235</v>
      </c>
    </row>
    <row r="10" customHeight="1"/>
    <row r="11" ht="23.333333333333332" customHeight="1"/>
    <row r="12" ht="22.5" customHeight="1"/>
    <row r="13" ht="15.833333333333334" customHeight="1">
      <c r="A13" t="s" s="262">
        <v>236</v>
      </c>
    </row>
    <row r="14" ht="15.833333333333334" customHeight="1"/>
    <row r="15" ht="7.5" customHeight="1"/>
    <row r="16" ht="22.5" customHeight="1"/>
    <row r="17" ht="22.5" customHeight="1">
      <c r="A17" t="s" s="262">
        <v>237</v>
      </c>
    </row>
    <row r="18" ht="22.5" customHeight="1"/>
    <row r="19" ht="22.5" customHeight="1"/>
    <row r="20" ht="13.333333333333334" customHeight="1"/>
    <row r="21" customHeight="1"/>
    <row r="22" customHeight="1">
      <c r="A22" t="s" s="262">
        <v>238</v>
      </c>
    </row>
    <row r="23" ht="33.333333333333336" customHeight="1"/>
    <row r="24" ht="22.5" customHeight="1"/>
    <row r="25" customHeight="1"/>
    <row r="26" ht="12.5" customHeight="1">
      <c r="A26" t="s" s="262">
        <v>239</v>
      </c>
    </row>
    <row r="27" ht="12.5" customHeight="1"/>
    <row r="28" ht="12.5" customHeight="1"/>
    <row r="29" ht="12.5" customHeight="1"/>
    <row r="30" customHeight="1"/>
    <row r="31" ht="12.5" customHeight="1">
      <c r="A31" t="s" s="262">
        <v>240</v>
      </c>
    </row>
    <row r="32" ht="12.5" customHeight="1"/>
    <row r="33" ht="12.5" customHeight="1"/>
    <row r="34" ht="12.5" customHeight="1"/>
    <row r="35" ht="22.5" customHeight="1"/>
    <row r="36" ht="12.5" customHeight="1">
      <c r="A36" t="s" s="262">
        <v>241</v>
      </c>
    </row>
    <row r="37" ht="12.5" customHeight="1"/>
    <row r="38" ht="12.5" customHeight="1"/>
    <row r="39" ht="22.5" customHeight="1"/>
    <row r="40" customHeight="1">
      <c r="A40" t="s" s="262">
        <v>242</v>
      </c>
    </row>
    <row r="41" customHeight="1"/>
    <row r="42" customHeight="1"/>
    <row r="43" customHeight="1"/>
    <row r="44" customHeight="1"/>
    <row r="45" ht="5.833333333333333" customHeight="1"/>
    <row r="46" ht="14.166666666666666" customHeight="1">
      <c r="A46" t="s" s="262">
        <v>243</v>
      </c>
    </row>
    <row r="47" ht="14.166666666666666" customHeight="1"/>
    <row r="48" ht="14.166666666666666" customHeight="1"/>
    <row r="49" ht="22.5" customHeight="1"/>
    <row r="50" ht="19.166666666666668" customHeight="1">
      <c r="A50" t="s" s="262">
        <v>244</v>
      </c>
    </row>
    <row r="51" ht="22.5" customHeight="1"/>
    <row r="52" ht="19.166666666666668" customHeight="1">
      <c r="A52" t="s" s="262">
        <v>245</v>
      </c>
    </row>
    <row r="53" ht="19.166666666666668" customHeight="1"/>
    <row r="54" ht="19.166666666666668" customHeight="1">
      <c r="A54" t="s" s="262">
        <v>246</v>
      </c>
    </row>
    <row r="55" ht="22.5" customHeight="1"/>
    <row r="56" ht="35.833333333333336" customHeight="1">
      <c r="A56" t="s" s="262">
        <v>247</v>
      </c>
    </row>
    <row r="57" ht="22.5" customHeight="1"/>
    <row r="58" ht="22.5" customHeight="1">
      <c r="A58" t="s" s="262">
        <v>248</v>
      </c>
    </row>
    <row r="59" ht="19.166666666666668" customHeight="1"/>
    <row r="60" ht="15.833333333333334" customHeight="1"/>
    <row r="61" ht="10.833333333333334" customHeight="1"/>
  </sheetData>
  <mergeCells count="10">
    <mergeCell ref="A3:A7"/>
    <mergeCell ref="A9:A11"/>
    <mergeCell ref="A13:A15"/>
    <mergeCell ref="A17:A20"/>
    <mergeCell ref="A22:A24"/>
    <mergeCell ref="A26:A29"/>
    <mergeCell ref="A31:A34"/>
    <mergeCell ref="A36:A38"/>
    <mergeCell ref="A40:A45"/>
    <mergeCell ref="A46:A48"/>
  </mergeCells>
  <pageMargins left="0.75" right="0.75" top="1" bottom="1" header="0.5" footer="0.5"/>
  <tableParts count="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6C9A4544642D4B9F61BA1B741E5B37" ma:contentTypeVersion="18" ma:contentTypeDescription="Create a new document." ma:contentTypeScope="" ma:versionID="7d5847eac63ea22809f50385a2f5e68e">
  <xsd:schema xmlns:xsd="http://www.w3.org/2001/XMLSchema" xmlns:xs="http://www.w3.org/2001/XMLSchema" xmlns:p="http://schemas.microsoft.com/office/2006/metadata/properties" xmlns:ns2="4d6422ba-9da7-4baf-a146-05f43f8fdff4" xmlns:ns3="0de70e4e-f178-450b-a33e-d13508d6af05" targetNamespace="http://schemas.microsoft.com/office/2006/metadata/properties" ma:root="true" ma:fieldsID="fe5483f020d52f5c09a51321fe203e4c" ns2:_="" ns3:_="">
    <xsd:import namespace="4d6422ba-9da7-4baf-a146-05f43f8fdff4"/>
    <xsd:import namespace="0de70e4e-f178-450b-a33e-d13508d6af0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422ba-9da7-4baf-a146-05f43f8fdf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4d8a283-ae80-4429-831a-bb050950b8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e70e4e-f178-450b-a33e-d13508d6af0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5554290-0d28-4e00-8c27-9b106df6023f}" ma:internalName="TaxCatchAll" ma:showField="CatchAllData" ma:web="0de70e4e-f178-450b-a33e-d13508d6af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6422ba-9da7-4baf-a146-05f43f8fdff4">
      <Terms xmlns="http://schemas.microsoft.com/office/infopath/2007/PartnerControls"/>
    </lcf76f155ced4ddcb4097134ff3c332f>
    <TaxCatchAll xmlns="0de70e4e-f178-450b-a33e-d13508d6af05" xsi:nil="true"/>
  </documentManagement>
</p:properties>
</file>

<file path=customXml/itemProps1.xml><?xml version="1.0" encoding="utf-8"?>
<ds:datastoreItem xmlns:ds="http://schemas.openxmlformats.org/officeDocument/2006/customXml" ds:itemID="{97172F7E-CDE3-402D-B625-AEBC0491758A}"/>
</file>

<file path=customXml/itemProps2.xml><?xml version="1.0" encoding="utf-8"?>
<ds:datastoreItem xmlns:ds="http://schemas.openxmlformats.org/officeDocument/2006/customXml" ds:itemID="{76349612-FB3F-4A65-99FA-439C914C836F}"/>
</file>

<file path=customXml/itemProps3.xml><?xml version="1.0" encoding="utf-8"?>
<ds:datastoreItem xmlns:ds="http://schemas.openxmlformats.org/officeDocument/2006/customXml" ds:itemID="{B18A450B-DDC7-41B5-B91A-77CF5133972A}"/>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Workiva</cp:lastModifiedBy>
  <cp:revision>2</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0x010100286C9A4544642D4B9F61BA1B741E5B37</vt:lpwstr>
  </property>
</Properties>
</file>